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5985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<sst xmlns="http://schemas.openxmlformats.org/spreadsheetml/2006/main" count="60" uniqueCount="50">
  <si>
    <t>Bevétel</t>
  </si>
  <si>
    <t>Eredeti 
előirányzat</t>
  </si>
  <si>
    <t>Módosított
 előirányzat</t>
  </si>
  <si>
    <t>Teljesítés</t>
  </si>
  <si>
    <t>Kiadások</t>
  </si>
  <si>
    <t>1. Működési célú bevételek</t>
  </si>
  <si>
    <t>1. Működési kiadások</t>
  </si>
  <si>
    <t xml:space="preserve"> - Csongrád Megyei Önkormányzat Hivatala</t>
  </si>
  <si>
    <t>Ö S S Z E S E N</t>
  </si>
  <si>
    <t>2. Felhalmozási és tőke jellegű bevételek</t>
  </si>
  <si>
    <t>2. Felhalmozási kiadások</t>
  </si>
  <si>
    <t xml:space="preserve"> - privatizácós bevétel</t>
  </si>
  <si>
    <t xml:space="preserve"> - Egészségbizt. Alap által finanszírozott int.</t>
  </si>
  <si>
    <t xml:space="preserve"> - részesedés értékesítése</t>
  </si>
  <si>
    <t xml:space="preserve"> - felesleges ingatlanok értékesítése</t>
  </si>
  <si>
    <t xml:space="preserve"> - tárgyi eszközök értékesítése</t>
  </si>
  <si>
    <t xml:space="preserve"> - fejlesztési célra átvett pénzeszközök</t>
  </si>
  <si>
    <t>Működési és felhalmozási bevételek összesen</t>
  </si>
  <si>
    <t>Önkormányzaton belüli pénzeszközátadás</t>
  </si>
  <si>
    <t>BEVÉTELEK ÖSSZESEN</t>
  </si>
  <si>
    <t>KIADÁSOK ÖSSZESEN</t>
  </si>
  <si>
    <t>Működési bevétel teljesítése (%)</t>
  </si>
  <si>
    <t>Működési kiadások teljesítése (%)</t>
  </si>
  <si>
    <t>Felhalmozási bevétel teljesítése (%)</t>
  </si>
  <si>
    <t>Felhalmozási kiadások teljesítése (%)</t>
  </si>
  <si>
    <t xml:space="preserve"> - Egészségbizt. Alap által fin.int-k saját bev.</t>
  </si>
  <si>
    <t xml:space="preserve"> - Csm-i Önkormányzat Hiv. saját folyó bev.</t>
  </si>
  <si>
    <t xml:space="preserve"> - önkormányzati fin. int-k saját folyó bev.</t>
  </si>
  <si>
    <t xml:space="preserve"> - illetékbevétel</t>
  </si>
  <si>
    <t xml:space="preserve"> - átengedett központi bevétel (SZJA)</t>
  </si>
  <si>
    <t xml:space="preserve"> - központi költségvetési állami hozzájárulás</t>
  </si>
  <si>
    <t xml:space="preserve"> - működési célra átvett pénzeszközök</t>
  </si>
  <si>
    <t xml:space="preserve"> - korábbi évek pénzmar. igénybevétele</t>
  </si>
  <si>
    <t xml:space="preserve"> - hitelek, rövid lejáratú értékpapírok bev.</t>
  </si>
  <si>
    <t xml:space="preserve"> - önkormányzati finanszírozású intézménye</t>
  </si>
  <si>
    <t xml:space="preserve"> - pénzeszközátadás, egyéb támogatás</t>
  </si>
  <si>
    <t xml:space="preserve"> - célfeladatok és tartalékok</t>
  </si>
  <si>
    <t xml:space="preserve"> - hitelek, rövid lejáratú értékpapírok kiadásai</t>
  </si>
  <si>
    <t xml:space="preserve"> - önkormányzati finanszírozású intézmények</t>
  </si>
  <si>
    <t xml:space="preserve"> - fejlesztési célra adott pénzeszköz</t>
  </si>
  <si>
    <t xml:space="preserve"> - fejlesztési hitel visszafizetése és kamat</t>
  </si>
  <si>
    <t>Működési és felhalmozási kiadások összesen</t>
  </si>
  <si>
    <t xml:space="preserve"> - osztalék és hozam bevétel</t>
  </si>
  <si>
    <t xml:space="preserve"> - működési célú támogatási kölcsön</t>
  </si>
  <si>
    <t>eFt-ban</t>
  </si>
  <si>
    <t>A Csongrád Megyei Önkormányzat 2004. évi működési és felhalmozási célú bevételei és kiadásai</t>
  </si>
  <si>
    <t xml:space="preserve"> - címzett és céltámogatás</t>
  </si>
  <si>
    <t xml:space="preserve"> - fejlesztési célú hitel igénybevétele</t>
  </si>
  <si>
    <t xml:space="preserve"> - működési célú hitel igénybevétele</t>
  </si>
  <si>
    <t xml:space="preserve">3. számú melléklet Csongrád Megye Önkormányzatának 6/2005. (IV.30.) rendeletéhez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</si>
</sst>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0.0%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65" fontId="4" fillId="0" borderId="1" xfId="19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65" fontId="4" fillId="0" borderId="1" xfId="19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shrinkToFit="1"/>
    </xf>
    <xf numFmtId="0" fontId="6" fillId="0" borderId="0" xfId="0" applyFont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3" sqref="J13"/>
    </sheetView>
  </sheetViews>
  <sheetFormatPr defaultColWidth="9.140625" defaultRowHeight="12.75"/>
  <cols>
    <col min="1" max="1" width="35.7109375" style="2" customWidth="1"/>
    <col min="2" max="4" width="10.7109375" style="2" customWidth="1"/>
    <col min="5" max="5" width="35.7109375" style="2" customWidth="1"/>
    <col min="6" max="8" width="10.7109375" style="2" customWidth="1"/>
    <col min="9" max="16384" width="9.140625" style="2" customWidth="1"/>
  </cols>
  <sheetData>
    <row r="1" spans="1:8" ht="16.5">
      <c r="A1" s="13" t="s">
        <v>49</v>
      </c>
      <c r="B1" s="14"/>
      <c r="C1" s="14"/>
      <c r="D1" s="14"/>
      <c r="E1" s="14"/>
      <c r="F1" s="14"/>
      <c r="G1" s="14"/>
      <c r="H1" s="14"/>
    </row>
    <row r="2" ht="12.75">
      <c r="H2" s="3"/>
    </row>
    <row r="3" spans="1:8" ht="12.75">
      <c r="A3" s="12" t="s">
        <v>45</v>
      </c>
      <c r="B3" s="12"/>
      <c r="C3" s="12"/>
      <c r="D3" s="12"/>
      <c r="E3" s="12"/>
      <c r="F3" s="12"/>
      <c r="G3" s="12"/>
      <c r="H3" s="12"/>
    </row>
    <row r="5" ht="12.75">
      <c r="H5" s="3" t="s">
        <v>44</v>
      </c>
    </row>
    <row r="6" spans="1:8" s="1" customFormat="1" ht="25.5">
      <c r="A6" s="4" t="s">
        <v>0</v>
      </c>
      <c r="B6" s="5" t="s">
        <v>1</v>
      </c>
      <c r="C6" s="5" t="s">
        <v>2</v>
      </c>
      <c r="D6" s="4" t="s">
        <v>3</v>
      </c>
      <c r="E6" s="4" t="s">
        <v>4</v>
      </c>
      <c r="F6" s="5" t="s">
        <v>1</v>
      </c>
      <c r="G6" s="5" t="s">
        <v>2</v>
      </c>
      <c r="H6" s="4" t="s">
        <v>3</v>
      </c>
    </row>
    <row r="7" spans="1:8" ht="12.75">
      <c r="A7" s="6" t="s">
        <v>5</v>
      </c>
      <c r="B7" s="7"/>
      <c r="C7" s="6"/>
      <c r="D7" s="6"/>
      <c r="E7" s="6" t="s">
        <v>6</v>
      </c>
      <c r="F7" s="6"/>
      <c r="G7" s="6"/>
      <c r="H7" s="6"/>
    </row>
    <row r="8" spans="1:8" ht="12.75">
      <c r="A8" s="6" t="s">
        <v>27</v>
      </c>
      <c r="B8" s="6">
        <f>795448+89997+281154+66088+86414+16050+69819-B9-B10</f>
        <v>1077164</v>
      </c>
      <c r="C8" s="6">
        <f>815203+106648+886137+82145+348172+31597+138603-C9-C10</f>
        <v>1803519</v>
      </c>
      <c r="D8" s="6">
        <f>799622+100888+880714+108880+337493+14665+143311-D9-D10</f>
        <v>1793628</v>
      </c>
      <c r="E8" s="6" t="s">
        <v>34</v>
      </c>
      <c r="F8" s="6">
        <f>4594531+1435808+1920756+127125</f>
        <v>8078220</v>
      </c>
      <c r="G8" s="6">
        <f>4904856+1532003+2762663+125849</f>
        <v>9325371</v>
      </c>
      <c r="H8" s="6">
        <f>4714222+1475310+2459950+119097</f>
        <v>8768579</v>
      </c>
    </row>
    <row r="9" spans="1:8" ht="12.75">
      <c r="A9" s="6" t="s">
        <v>25</v>
      </c>
      <c r="B9" s="6">
        <f>46020+131516+22616</f>
        <v>200152</v>
      </c>
      <c r="C9" s="6">
        <f>59861+137313+52306</f>
        <v>249480</v>
      </c>
      <c r="D9" s="6">
        <f>59860+138287+52248</f>
        <v>250395</v>
      </c>
      <c r="E9" s="6" t="s">
        <v>12</v>
      </c>
      <c r="F9" s="6">
        <f>1596770+3214292-24588-18550+840964</f>
        <v>5608888</v>
      </c>
      <c r="G9" s="6">
        <f>1716719+3226677-24588+913535-173</f>
        <v>5832170</v>
      </c>
      <c r="H9" s="6">
        <f>1686826-80+3113306-24588+815097-173</f>
        <v>5590388</v>
      </c>
    </row>
    <row r="10" spans="1:8" ht="12.75">
      <c r="A10" s="6" t="s">
        <v>26</v>
      </c>
      <c r="B10" s="6">
        <f>3362054-1900000-1334400</f>
        <v>127654</v>
      </c>
      <c r="C10" s="6">
        <f>3695461-2010739-1329216</f>
        <v>355506</v>
      </c>
      <c r="D10" s="6">
        <f>3681505-2010739-1329216</f>
        <v>341550</v>
      </c>
      <c r="E10" s="6" t="s">
        <v>7</v>
      </c>
      <c r="F10" s="6">
        <f>625427+179479+280114</f>
        <v>1085020</v>
      </c>
      <c r="G10" s="6">
        <f>660505+189056+485778</f>
        <v>1335339</v>
      </c>
      <c r="H10" s="6">
        <f>612234+176878+417640</f>
        <v>1206752</v>
      </c>
    </row>
    <row r="11" spans="1:8" ht="12.75">
      <c r="A11" s="6" t="s">
        <v>28</v>
      </c>
      <c r="B11" s="6">
        <v>1900000</v>
      </c>
      <c r="C11" s="6">
        <v>2010739</v>
      </c>
      <c r="D11" s="6">
        <v>2010739</v>
      </c>
      <c r="E11" s="6" t="s">
        <v>35</v>
      </c>
      <c r="F11" s="6">
        <v>279662</v>
      </c>
      <c r="G11" s="6">
        <f>463305-3615</f>
        <v>459690</v>
      </c>
      <c r="H11" s="6">
        <f>463463-3615</f>
        <v>459848</v>
      </c>
    </row>
    <row r="12" spans="1:8" ht="12.75">
      <c r="A12" s="6" t="s">
        <v>29</v>
      </c>
      <c r="B12" s="6">
        <v>1334400</v>
      </c>
      <c r="C12" s="6">
        <v>1329216</v>
      </c>
      <c r="D12" s="6">
        <v>1329216</v>
      </c>
      <c r="E12" s="6" t="s">
        <v>36</v>
      </c>
      <c r="F12" s="6">
        <v>345138</v>
      </c>
      <c r="G12" s="6">
        <f>100687+117232</f>
        <v>217919</v>
      </c>
      <c r="H12" s="6"/>
    </row>
    <row r="13" spans="1:8" ht="12.75">
      <c r="A13" s="6" t="s">
        <v>30</v>
      </c>
      <c r="B13" s="6">
        <f>5287640+159634</f>
        <v>5447274</v>
      </c>
      <c r="C13" s="6">
        <f>5255350+159556+85101</f>
        <v>5500007</v>
      </c>
      <c r="D13" s="6">
        <f>5255350+159555+82746</f>
        <v>5497651</v>
      </c>
      <c r="E13" s="6" t="s">
        <v>37</v>
      </c>
      <c r="F13" s="6">
        <v>18550</v>
      </c>
      <c r="G13" s="6">
        <v>203585</v>
      </c>
      <c r="H13" s="6">
        <f>1720452+2800</f>
        <v>1723252</v>
      </c>
    </row>
    <row r="14" spans="1:8" ht="12.75">
      <c r="A14" s="6" t="s">
        <v>31</v>
      </c>
      <c r="B14" s="6">
        <f>48804+5470264</f>
        <v>5519068</v>
      </c>
      <c r="C14" s="6">
        <f>299091+5414287</f>
        <v>5713378</v>
      </c>
      <c r="D14" s="6">
        <f>303217+5318956</f>
        <v>5622173</v>
      </c>
      <c r="E14" s="6"/>
      <c r="F14" s="6"/>
      <c r="G14" s="6"/>
      <c r="H14" s="6"/>
    </row>
    <row r="15" spans="1:8" ht="12.75">
      <c r="A15" s="6" t="s">
        <v>32</v>
      </c>
      <c r="B15" s="6">
        <v>249233</v>
      </c>
      <c r="C15" s="6">
        <v>1544597</v>
      </c>
      <c r="D15" s="6">
        <v>1176269</v>
      </c>
      <c r="E15" s="6"/>
      <c r="F15" s="6"/>
      <c r="G15" s="6"/>
      <c r="H15" s="6"/>
    </row>
    <row r="16" spans="1:8" ht="12.75">
      <c r="A16" s="6" t="s">
        <v>43</v>
      </c>
      <c r="B16" s="6"/>
      <c r="C16" s="6">
        <v>200000</v>
      </c>
      <c r="D16" s="6">
        <v>199443</v>
      </c>
      <c r="E16" s="6"/>
      <c r="F16" s="6"/>
      <c r="G16" s="6"/>
      <c r="H16" s="6"/>
    </row>
    <row r="17" spans="1:8" ht="12.75">
      <c r="A17" s="6" t="s">
        <v>48</v>
      </c>
      <c r="B17" s="6"/>
      <c r="C17" s="6">
        <v>43196</v>
      </c>
      <c r="D17" s="6"/>
      <c r="E17" s="6"/>
      <c r="F17" s="6"/>
      <c r="G17" s="6"/>
      <c r="H17" s="6"/>
    </row>
    <row r="18" spans="1:8" ht="12.75">
      <c r="A18" s="6" t="s">
        <v>33</v>
      </c>
      <c r="B18" s="6"/>
      <c r="C18" s="6"/>
      <c r="D18" s="6">
        <f>1716874-199443+6828</f>
        <v>1524259</v>
      </c>
      <c r="E18" s="6"/>
      <c r="F18" s="6"/>
      <c r="G18" s="6"/>
      <c r="H18" s="6"/>
    </row>
    <row r="19" spans="1:8" ht="12.75">
      <c r="A19" s="8" t="s">
        <v>8</v>
      </c>
      <c r="B19" s="6">
        <f>SUM(B8:B18)</f>
        <v>15854945</v>
      </c>
      <c r="C19" s="6">
        <f aca="true" t="shared" si="0" ref="C19:H19">SUM(C8:C18)</f>
        <v>18749638</v>
      </c>
      <c r="D19" s="6">
        <f t="shared" si="0"/>
        <v>19745323</v>
      </c>
      <c r="E19" s="8" t="s">
        <v>8</v>
      </c>
      <c r="F19" s="6">
        <f t="shared" si="0"/>
        <v>15415478</v>
      </c>
      <c r="G19" s="6">
        <f t="shared" si="0"/>
        <v>17374074</v>
      </c>
      <c r="H19" s="6">
        <f t="shared" si="0"/>
        <v>17748819</v>
      </c>
    </row>
    <row r="20" spans="1:8" ht="12.75">
      <c r="A20" s="6" t="s">
        <v>9</v>
      </c>
      <c r="B20" s="6"/>
      <c r="C20" s="6"/>
      <c r="D20" s="6"/>
      <c r="E20" s="6" t="s">
        <v>10</v>
      </c>
      <c r="F20" s="6"/>
      <c r="G20" s="6"/>
      <c r="H20" s="6"/>
    </row>
    <row r="21" spans="1:8" ht="12.75">
      <c r="A21" s="6" t="s">
        <v>11</v>
      </c>
      <c r="B21" s="6">
        <v>10164</v>
      </c>
      <c r="C21" s="6">
        <v>10164</v>
      </c>
      <c r="D21" s="6">
        <v>10632</v>
      </c>
      <c r="E21" s="6" t="s">
        <v>38</v>
      </c>
      <c r="F21" s="6">
        <f>105620-F22</f>
        <v>80385</v>
      </c>
      <c r="G21" s="6">
        <f>512182-G22</f>
        <v>400155</v>
      </c>
      <c r="H21" s="6">
        <f>395920-H22</f>
        <v>307161</v>
      </c>
    </row>
    <row r="22" spans="1:8" ht="12.75">
      <c r="A22" s="6" t="s">
        <v>42</v>
      </c>
      <c r="B22" s="6"/>
      <c r="C22" s="6"/>
      <c r="D22" s="6">
        <v>195</v>
      </c>
      <c r="E22" s="6" t="s">
        <v>12</v>
      </c>
      <c r="F22" s="6">
        <v>25235</v>
      </c>
      <c r="G22" s="6">
        <f>15015+33984+63028</f>
        <v>112027</v>
      </c>
      <c r="H22" s="6">
        <f>15015+33913+39831</f>
        <v>88759</v>
      </c>
    </row>
    <row r="23" spans="1:8" ht="12.75">
      <c r="A23" s="6" t="s">
        <v>13</v>
      </c>
      <c r="B23" s="6">
        <v>4860</v>
      </c>
      <c r="C23" s="6">
        <v>21803</v>
      </c>
      <c r="D23" s="6">
        <v>21803</v>
      </c>
      <c r="E23" s="6" t="s">
        <v>7</v>
      </c>
      <c r="F23" s="6">
        <v>672760</v>
      </c>
      <c r="G23" s="6">
        <v>1982289</v>
      </c>
      <c r="H23" s="6">
        <v>1487944</v>
      </c>
    </row>
    <row r="24" spans="1:8" ht="12.75">
      <c r="A24" s="6" t="s">
        <v>14</v>
      </c>
      <c r="B24" s="6">
        <v>20000</v>
      </c>
      <c r="C24" s="6">
        <v>586112</v>
      </c>
      <c r="D24" s="6">
        <v>570654</v>
      </c>
      <c r="E24" s="6" t="s">
        <v>39</v>
      </c>
      <c r="F24" s="6"/>
      <c r="G24" s="6">
        <v>3615</v>
      </c>
      <c r="H24" s="6">
        <v>3615</v>
      </c>
    </row>
    <row r="25" spans="1:8" ht="12.75">
      <c r="A25" s="6" t="s">
        <v>15</v>
      </c>
      <c r="B25" s="6"/>
      <c r="C25" s="6">
        <f>81+7085</f>
        <v>7166</v>
      </c>
      <c r="D25" s="6">
        <f>2055+3453</f>
        <v>5508</v>
      </c>
      <c r="E25" s="6" t="s">
        <v>40</v>
      </c>
      <c r="F25" s="6"/>
      <c r="G25" s="6"/>
      <c r="H25" s="6"/>
    </row>
    <row r="26" spans="1:8" ht="12.75">
      <c r="A26" s="6" t="s">
        <v>16</v>
      </c>
      <c r="B26" s="6">
        <v>95185</v>
      </c>
      <c r="C26" s="6">
        <v>143009</v>
      </c>
      <c r="D26" s="6">
        <v>145893</v>
      </c>
      <c r="E26" s="6"/>
      <c r="F26" s="6"/>
      <c r="G26" s="6"/>
      <c r="H26" s="6"/>
    </row>
    <row r="27" spans="1:8" ht="12.75">
      <c r="A27" s="6" t="s">
        <v>46</v>
      </c>
      <c r="B27" s="6"/>
      <c r="C27" s="6">
        <f>62400+94164</f>
        <v>156564</v>
      </c>
      <c r="D27" s="6">
        <v>52513</v>
      </c>
      <c r="E27" s="6"/>
      <c r="F27" s="6"/>
      <c r="G27" s="6"/>
      <c r="H27" s="6"/>
    </row>
    <row r="28" spans="1:8" ht="12.75">
      <c r="A28" s="6" t="s">
        <v>47</v>
      </c>
      <c r="B28" s="6">
        <v>208704</v>
      </c>
      <c r="C28" s="6">
        <v>197704</v>
      </c>
      <c r="D28" s="6"/>
      <c r="E28" s="6"/>
      <c r="F28" s="6"/>
      <c r="G28" s="6"/>
      <c r="H28" s="6"/>
    </row>
    <row r="29" spans="1:8" ht="12.75">
      <c r="A29" s="6" t="s">
        <v>32</v>
      </c>
      <c r="B29" s="6"/>
      <c r="C29" s="6"/>
      <c r="D29" s="6"/>
      <c r="E29" s="6"/>
      <c r="F29" s="6"/>
      <c r="G29" s="6"/>
      <c r="H29" s="6"/>
    </row>
    <row r="30" spans="1:8" ht="12.75">
      <c r="A30" s="8" t="s">
        <v>8</v>
      </c>
      <c r="B30" s="6">
        <f>SUM(B21:B29)</f>
        <v>338913</v>
      </c>
      <c r="C30" s="6">
        <f>SUM(C21:C29)</f>
        <v>1122522</v>
      </c>
      <c r="D30" s="6">
        <f>SUM(D21:D29)</f>
        <v>807198</v>
      </c>
      <c r="E30" s="8" t="s">
        <v>8</v>
      </c>
      <c r="F30" s="6">
        <f>SUM(F21:F27)</f>
        <v>778380</v>
      </c>
      <c r="G30" s="6">
        <f>SUM(G21:G27)</f>
        <v>2498086</v>
      </c>
      <c r="H30" s="6">
        <f>SUM(H21:H27)</f>
        <v>1887479</v>
      </c>
    </row>
    <row r="31" spans="1:8" ht="12.75">
      <c r="A31" s="6"/>
      <c r="B31" s="6"/>
      <c r="C31" s="6"/>
      <c r="D31" s="6"/>
      <c r="E31" s="6"/>
      <c r="F31" s="6"/>
      <c r="G31" s="6"/>
      <c r="H31" s="6"/>
    </row>
    <row r="32" spans="1:8" ht="12.75">
      <c r="A32" s="8" t="s">
        <v>17</v>
      </c>
      <c r="B32" s="6">
        <f>B19+B30</f>
        <v>16193858</v>
      </c>
      <c r="C32" s="6">
        <f>C19+C30</f>
        <v>19872160</v>
      </c>
      <c r="D32" s="6">
        <f>D19+D30</f>
        <v>20552521</v>
      </c>
      <c r="E32" s="8" t="s">
        <v>41</v>
      </c>
      <c r="F32" s="6">
        <f>F19+F30</f>
        <v>16193858</v>
      </c>
      <c r="G32" s="6">
        <f>G19+G30</f>
        <v>19872160</v>
      </c>
      <c r="H32" s="6">
        <f>H19+H30</f>
        <v>19636298</v>
      </c>
    </row>
    <row r="33" spans="1:8" ht="12.75">
      <c r="A33" s="6"/>
      <c r="B33" s="6"/>
      <c r="C33" s="6"/>
      <c r="D33" s="6"/>
      <c r="E33" s="6"/>
      <c r="F33" s="6"/>
      <c r="G33" s="6"/>
      <c r="H33" s="6"/>
    </row>
    <row r="34" spans="1:8" ht="12.75">
      <c r="A34" s="6" t="s">
        <v>18</v>
      </c>
      <c r="B34" s="6"/>
      <c r="C34" s="6">
        <v>-200000</v>
      </c>
      <c r="D34" s="6">
        <v>-199443</v>
      </c>
      <c r="E34" s="6" t="s">
        <v>18</v>
      </c>
      <c r="F34" s="6"/>
      <c r="G34" s="6">
        <v>-200000</v>
      </c>
      <c r="H34" s="6">
        <v>-199443</v>
      </c>
    </row>
    <row r="35" spans="1:8" ht="12.75">
      <c r="A35" s="6"/>
      <c r="B35" s="6"/>
      <c r="C35" s="6"/>
      <c r="D35" s="6"/>
      <c r="E35" s="6"/>
      <c r="F35" s="6"/>
      <c r="G35" s="6"/>
      <c r="H35" s="6"/>
    </row>
    <row r="36" spans="1:8" ht="12.75">
      <c r="A36" s="6" t="s">
        <v>19</v>
      </c>
      <c r="B36" s="6">
        <f>B32+B34</f>
        <v>16193858</v>
      </c>
      <c r="C36" s="6">
        <f aca="true" t="shared" si="1" ref="C36:H36">C32+C34</f>
        <v>19672160</v>
      </c>
      <c r="D36" s="6">
        <f t="shared" si="1"/>
        <v>20353078</v>
      </c>
      <c r="E36" s="6" t="s">
        <v>20</v>
      </c>
      <c r="F36" s="6">
        <f t="shared" si="1"/>
        <v>16193858</v>
      </c>
      <c r="G36" s="6">
        <f t="shared" si="1"/>
        <v>19672160</v>
      </c>
      <c r="H36" s="6">
        <f t="shared" si="1"/>
        <v>19436855</v>
      </c>
    </row>
    <row r="37" spans="1:8" ht="12.75">
      <c r="A37" s="6"/>
      <c r="B37" s="6"/>
      <c r="C37" s="6"/>
      <c r="D37" s="6"/>
      <c r="E37" s="6"/>
      <c r="F37" s="6"/>
      <c r="G37" s="6"/>
      <c r="H37" s="6"/>
    </row>
    <row r="38" spans="1:8" ht="12.75">
      <c r="A38" s="8" t="s">
        <v>21</v>
      </c>
      <c r="B38" s="9">
        <f>D19/C19</f>
        <v>1.0531042252655758</v>
      </c>
      <c r="C38" s="10"/>
      <c r="D38" s="6"/>
      <c r="E38" s="8" t="s">
        <v>22</v>
      </c>
      <c r="F38" s="9">
        <f>H19/G19</f>
        <v>1.0215692070840725</v>
      </c>
      <c r="G38" s="6"/>
      <c r="H38" s="6"/>
    </row>
    <row r="39" spans="1:8" ht="12.75">
      <c r="A39" s="8" t="s">
        <v>23</v>
      </c>
      <c r="B39" s="11">
        <f>D32/C32</f>
        <v>1.0342368922150385</v>
      </c>
      <c r="C39" s="10"/>
      <c r="D39" s="6"/>
      <c r="E39" s="8" t="s">
        <v>24</v>
      </c>
      <c r="F39" s="9">
        <f>H32/G32</f>
        <v>0.9881310335665574</v>
      </c>
      <c r="G39" s="6"/>
      <c r="H39" s="6"/>
    </row>
    <row r="40" ht="12.75">
      <c r="A40" s="3"/>
    </row>
  </sheetData>
  <mergeCells count="2">
    <mergeCell ref="A3:H3"/>
    <mergeCell ref="A1:H1"/>
  </mergeCells>
  <printOptions/>
  <pageMargins left="0.6" right="0.61" top="0.6" bottom="0.64" header="0.42" footer="0.5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CSMKGYH</dc:creator>
  <cp:keywords/>
  <dc:description/>
  <cp:lastModifiedBy>Csm közgűlés</cp:lastModifiedBy>
  <cp:lastPrinted>2004-04-16T11:50:03Z</cp:lastPrinted>
  <dcterms:created xsi:type="dcterms:W3CDTF">2001-03-05T11:34:53Z</dcterms:created>
  <dcterms:modified xsi:type="dcterms:W3CDTF">2005-05-11T14:12:01Z</dcterms:modified>
  <cp:category/>
  <cp:version/>
  <cp:contentType/>
  <cp:contentStatus/>
</cp:coreProperties>
</file>