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1." sheetId="1" r:id="rId1"/>
    <sheet name="2.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<sst xmlns="http://schemas.openxmlformats.org/spreadsheetml/2006/main" count="97" uniqueCount="61">
  <si>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Intézmények</t>
  </si>
  <si>
    <t>Csm-i Önk. Gyermek- és Felnőttüdülője, Szeged</t>
  </si>
  <si>
    <t>Kozmutza F. Óvoda, Ált.Iskola, Szakisk., Diáko. és Gyo., Hmvhely</t>
  </si>
  <si>
    <t>Pápay E. Óvoda, Ált.Iskola, Szakisk., Diáko. és Gyo., Makó</t>
  </si>
  <si>
    <t>Batsányi J. Gimn., Szakközépiskola és Kollégium, Csongrád</t>
  </si>
  <si>
    <t>Horváth M. Gimnázium, Szentes</t>
  </si>
  <si>
    <t>Pollák A. Műszaki Szakközépiskola, Szentes</t>
  </si>
  <si>
    <t>Csm-i Önk. Aranysziget Otthona, Csongrád</t>
  </si>
  <si>
    <t>Csm-i Önk. Napsugár Otthona, Kistelek</t>
  </si>
  <si>
    <t>Csm-i Önk. Maros Menti Idősek Otthona, Makó</t>
  </si>
  <si>
    <t>Csm-i Önk. Idősek Otthona, Mórahalom</t>
  </si>
  <si>
    <t>Csm-i Önk. Kastélyotthona, Nagymágocs</t>
  </si>
  <si>
    <t>Csm-i Önk. Idősek Otthona, Óföldeák</t>
  </si>
  <si>
    <t>Csm-i Önk. Pszichiátriai Otthona, Ópusztaszer</t>
  </si>
  <si>
    <t>Csm-i Önk. Ápoló Otthona, Derekegyház</t>
  </si>
  <si>
    <t>Csm-i Önk. Vakok Otthona, Szeged</t>
  </si>
  <si>
    <t>Csongrád Megyei Levéltár, Szeged</t>
  </si>
  <si>
    <t>Dr.Diósszilágyi Sámuel Kórház-Rendelőintézet, Makó</t>
  </si>
  <si>
    <t>Csm-i Önk. Területi Kórháza, Szentes</t>
  </si>
  <si>
    <t>Csm-i Önk. Mellkasi Betegségek Szakkórháza, Deszk</t>
  </si>
  <si>
    <t>Csm-i Önkormányzat Hivatala</t>
  </si>
  <si>
    <t>Központi ktg.vetéssel normatíva elszámolás</t>
  </si>
  <si>
    <t>Települések normatíva elszámolása miatti visszautalás</t>
  </si>
  <si>
    <t>Átvett középiskolák étkezési normatívája</t>
  </si>
  <si>
    <t>Csm-i Önk. Pszichiátriai Ápoló Otthona, Szentes</t>
  </si>
  <si>
    <t>térítési díj miatt</t>
  </si>
  <si>
    <t>normatíva elmaradás miatt</t>
  </si>
  <si>
    <t>összesen</t>
  </si>
  <si>
    <t>Intézményi elvonás</t>
  </si>
  <si>
    <t>I N T É Z M É N Y E K   Ö S S Z E S E N</t>
  </si>
  <si>
    <t>M I N D Ö S S Z E S E N</t>
  </si>
  <si>
    <t>Tárgyévi helyesbített pénz-maradvány</t>
  </si>
  <si>
    <t>Alulfinan-szírozás</t>
  </si>
  <si>
    <t>feladatel-maradás miatt</t>
  </si>
  <si>
    <t>járulék többlet-maradvány miatt</t>
  </si>
  <si>
    <t>Központi ktg.vetéshez központo-sított támogatás befizetése</t>
  </si>
  <si>
    <t>Költségve-tési pénz-maradvány</t>
  </si>
  <si>
    <t>Előző évek pénz-maradványa</t>
  </si>
  <si>
    <t>Felhasznál-ható pénz-maradvány</t>
  </si>
  <si>
    <t>Rigó A. Óvoda, Ált.Iskola, Szakiskola, Diáko. és Gyo., Szentes</t>
  </si>
  <si>
    <t>Móra F. Múzeum, Csm-i Önk. Múzeuma, Szeged</t>
  </si>
  <si>
    <t>Csm-i Területi Gyermekvéd. Szakszolg. és Gyermekotthonok Ig., Szeged</t>
  </si>
  <si>
    <t>Vállalkozási tevékenység eredménye</t>
  </si>
  <si>
    <t>Klúg P. Óvoda, Ált.Iskola, Szakisk. Alapf. Műv.okt. Int. és Diákotthon, Szeged</t>
  </si>
  <si>
    <t>üres, illetve támogatott álláshelyek miatt</t>
  </si>
  <si>
    <t>Bársony I. Mezőg. Szakközépiskola, Szakiskola és Kollégium, Csongrád</t>
  </si>
  <si>
    <t>Bedő A. Középiskola, Erdészeti Szakiskola és Kollégium, Ásotthalom</t>
  </si>
  <si>
    <t>Boros S. Szakközépiskola, Szakiskola, Szentes</t>
  </si>
  <si>
    <t>Sághy M. Szakképző Iskola, Középiskola és Kollégium, Csongrád</t>
  </si>
  <si>
    <t>Zsoldos F. Középiskola és Szakiskola, Szentes</t>
  </si>
  <si>
    <t>Erdei F. Keresk. és Közgazd. Szakközépiskola és Kollégium, Makó</t>
  </si>
  <si>
    <t>Galamb J. Szakképző Iskola, Makó</t>
  </si>
  <si>
    <t>József A. Gimnázium és Kollégium, Makó</t>
  </si>
  <si>
    <t>2003-ban visszaforga-tott vállalkozási eredmény</t>
  </si>
  <si>
    <t>Felhasznál-ható pénzma-radvány</t>
  </si>
  <si>
    <t>Mérleg szerinti szállítói tartozás összege</t>
  </si>
  <si>
    <t>Kötelezett-séggel terhelt pénzma-radvány</t>
  </si>
  <si>
    <t>Szabad pénzmaradvány</t>
  </si>
  <si>
    <t>A Csongrád Megyei Önkormányzat irányítása alá tartozó intézmények 2003. évi pénzmaradványa és vállalkozási tartaléka</t>
  </si>
  <si>
    <t>eFt-ban</t>
  </si>
  <si>
    <t xml:space="preserve">A 4/2004. (IV.30.) mö.r. 15. számú melléklete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</si>
</sst>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K1"/>
    </sheetView>
  </sheetViews>
  <sheetFormatPr defaultColWidth="9.00390625" defaultRowHeight="12.75"/>
  <cols>
    <col min="1" max="1" width="55.625" style="3" customWidth="1"/>
    <col min="2" max="3" width="9.25390625" style="3" customWidth="1"/>
    <col min="4" max="4" width="9.375" style="3" customWidth="1"/>
    <col min="5" max="11" width="9.25390625" style="3" customWidth="1"/>
    <col min="12" max="12" width="10.00390625" style="3" customWidth="1"/>
    <col min="13" max="14" width="9.875" style="3" customWidth="1"/>
    <col min="15" max="18" width="9.25390625" style="3" customWidth="1"/>
    <col min="19" max="16384" width="9.125" style="3" customWidth="1"/>
  </cols>
  <sheetData>
    <row r="1" spans="1:18" ht="18.75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R1" s="36"/>
    </row>
    <row r="2" ht="12">
      <c r="R2" s="36"/>
    </row>
    <row r="5" spans="1:18" ht="12">
      <c r="A5" s="38" t="s">
        <v>58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8" ht="12">
      <c r="R8" s="36" t="s">
        <v>59</v>
      </c>
    </row>
    <row r="9" spans="1:18" ht="24.75" customHeight="1">
      <c r="A9" s="39" t="s">
        <v>0</v>
      </c>
      <c r="B9" s="41" t="s">
        <v>31</v>
      </c>
      <c r="C9" s="41" t="s">
        <v>32</v>
      </c>
      <c r="D9" s="41" t="s">
        <v>22</v>
      </c>
      <c r="E9" s="43" t="s">
        <v>28</v>
      </c>
      <c r="F9" s="44"/>
      <c r="G9" s="44"/>
      <c r="H9" s="44"/>
      <c r="I9" s="44"/>
      <c r="J9" s="45"/>
      <c r="K9" s="41" t="s">
        <v>21</v>
      </c>
      <c r="L9" s="41" t="s">
        <v>35</v>
      </c>
      <c r="M9" s="41" t="s">
        <v>23</v>
      </c>
      <c r="N9" s="41" t="s">
        <v>42</v>
      </c>
      <c r="O9" s="41" t="s">
        <v>36</v>
      </c>
      <c r="P9" s="41" t="s">
        <v>37</v>
      </c>
      <c r="Q9" s="41" t="s">
        <v>53</v>
      </c>
      <c r="R9" s="41" t="s">
        <v>38</v>
      </c>
    </row>
    <row r="10" spans="1:18" ht="49.5" customHeight="1">
      <c r="A10" s="40"/>
      <c r="B10" s="42"/>
      <c r="C10" s="42"/>
      <c r="D10" s="42"/>
      <c r="E10" s="4" t="s">
        <v>25</v>
      </c>
      <c r="F10" s="4" t="s">
        <v>33</v>
      </c>
      <c r="G10" s="4" t="s">
        <v>26</v>
      </c>
      <c r="H10" s="4" t="s">
        <v>34</v>
      </c>
      <c r="I10" s="4" t="s">
        <v>44</v>
      </c>
      <c r="J10" s="4" t="s">
        <v>27</v>
      </c>
      <c r="K10" s="42"/>
      <c r="L10" s="42"/>
      <c r="M10" s="42"/>
      <c r="N10" s="46"/>
      <c r="O10" s="42"/>
      <c r="P10" s="42"/>
      <c r="Q10" s="42"/>
      <c r="R10" s="42"/>
    </row>
    <row r="11" spans="1:18" s="7" customFormat="1" ht="15" customHeight="1">
      <c r="A11" s="5" t="s">
        <v>1</v>
      </c>
      <c r="B11" s="6">
        <v>2433</v>
      </c>
      <c r="C11" s="6">
        <v>5586</v>
      </c>
      <c r="D11" s="6"/>
      <c r="E11" s="6"/>
      <c r="F11" s="6"/>
      <c r="G11" s="6"/>
      <c r="H11" s="6">
        <v>-26</v>
      </c>
      <c r="I11" s="6"/>
      <c r="J11" s="6">
        <f>SUM(E11:I11)</f>
        <v>-26</v>
      </c>
      <c r="K11" s="6"/>
      <c r="L11" s="6"/>
      <c r="M11" s="6"/>
      <c r="N11" s="6"/>
      <c r="O11" s="6">
        <f>(B11+C11+D11+J11+K11+L11+M11)</f>
        <v>7993</v>
      </c>
      <c r="P11" s="6"/>
      <c r="Q11" s="6"/>
      <c r="R11" s="6">
        <f>(O11+P11+Q11)</f>
        <v>7993</v>
      </c>
    </row>
    <row r="12" spans="1:18" s="7" customFormat="1" ht="15" customHeight="1">
      <c r="A12" s="5" t="s">
        <v>2</v>
      </c>
      <c r="B12" s="6">
        <v>6879</v>
      </c>
      <c r="C12" s="6"/>
      <c r="D12" s="6"/>
      <c r="E12" s="6">
        <v>-1062</v>
      </c>
      <c r="F12" s="6">
        <v>-1801</v>
      </c>
      <c r="G12" s="6"/>
      <c r="H12" s="6"/>
      <c r="I12" s="6">
        <v>-282</v>
      </c>
      <c r="J12" s="6">
        <f aca="true" t="shared" si="0" ref="J12:J42">SUM(E12:I12)</f>
        <v>-3145</v>
      </c>
      <c r="K12" s="6"/>
      <c r="L12" s="6"/>
      <c r="M12" s="6"/>
      <c r="N12" s="6"/>
      <c r="O12" s="6">
        <f aca="true" t="shared" si="1" ref="O12:O42">(B12+C12+D12+J12+K12+L12+M12)</f>
        <v>3734</v>
      </c>
      <c r="P12" s="6">
        <v>4402</v>
      </c>
      <c r="Q12" s="6"/>
      <c r="R12" s="6">
        <f aca="true" t="shared" si="2" ref="R12:R44">(O12+P12+Q12)</f>
        <v>8136</v>
      </c>
    </row>
    <row r="13" spans="1:18" s="10" customFormat="1" ht="15" customHeight="1">
      <c r="A13" s="8" t="s">
        <v>3</v>
      </c>
      <c r="B13" s="9">
        <v>9177</v>
      </c>
      <c r="C13" s="9"/>
      <c r="D13" s="9"/>
      <c r="E13" s="9">
        <v>-289</v>
      </c>
      <c r="F13" s="9"/>
      <c r="G13" s="9">
        <v>-1489</v>
      </c>
      <c r="H13" s="9"/>
      <c r="I13" s="9"/>
      <c r="J13" s="9">
        <f t="shared" si="0"/>
        <v>-1778</v>
      </c>
      <c r="K13" s="9"/>
      <c r="L13" s="9"/>
      <c r="M13" s="9"/>
      <c r="N13" s="9"/>
      <c r="O13" s="9">
        <f t="shared" si="1"/>
        <v>7399</v>
      </c>
      <c r="P13" s="9"/>
      <c r="Q13" s="9"/>
      <c r="R13" s="9">
        <f t="shared" si="2"/>
        <v>7399</v>
      </c>
    </row>
    <row r="14" spans="1:18" s="7" customFormat="1" ht="15" customHeight="1">
      <c r="A14" s="5" t="s">
        <v>43</v>
      </c>
      <c r="B14" s="6">
        <v>6927</v>
      </c>
      <c r="C14" s="6"/>
      <c r="D14" s="6"/>
      <c r="E14" s="6">
        <v>-59</v>
      </c>
      <c r="F14" s="6">
        <f>-413-132</f>
        <v>-545</v>
      </c>
      <c r="G14" s="6">
        <v>-1904</v>
      </c>
      <c r="H14" s="6">
        <v>-45</v>
      </c>
      <c r="I14" s="6">
        <v>-1038</v>
      </c>
      <c r="J14" s="6">
        <f t="shared" si="0"/>
        <v>-3591</v>
      </c>
      <c r="K14" s="6"/>
      <c r="L14" s="6"/>
      <c r="M14" s="6"/>
      <c r="N14" s="6"/>
      <c r="O14" s="6">
        <f t="shared" si="1"/>
        <v>3336</v>
      </c>
      <c r="P14" s="6"/>
      <c r="Q14" s="6"/>
      <c r="R14" s="6">
        <f t="shared" si="2"/>
        <v>3336</v>
      </c>
    </row>
    <row r="15" spans="1:18" s="7" customFormat="1" ht="15" customHeight="1">
      <c r="A15" s="5" t="s">
        <v>39</v>
      </c>
      <c r="B15" s="6">
        <v>17137</v>
      </c>
      <c r="C15" s="6"/>
      <c r="D15" s="6"/>
      <c r="E15" s="6">
        <v>-10</v>
      </c>
      <c r="F15" s="6">
        <v>-7940</v>
      </c>
      <c r="G15" s="6">
        <v>-5802</v>
      </c>
      <c r="H15" s="6"/>
      <c r="I15" s="6">
        <v>-2785</v>
      </c>
      <c r="J15" s="6">
        <f t="shared" si="0"/>
        <v>-16537</v>
      </c>
      <c r="K15" s="6"/>
      <c r="L15" s="6"/>
      <c r="M15" s="6"/>
      <c r="N15" s="6"/>
      <c r="O15" s="6">
        <f t="shared" si="1"/>
        <v>600</v>
      </c>
      <c r="P15" s="6"/>
      <c r="Q15" s="6"/>
      <c r="R15" s="6">
        <f t="shared" si="2"/>
        <v>600</v>
      </c>
    </row>
    <row r="16" spans="1:18" s="10" customFormat="1" ht="15" customHeight="1">
      <c r="A16" s="8" t="s">
        <v>4</v>
      </c>
      <c r="B16" s="9">
        <v>16004</v>
      </c>
      <c r="C16" s="9"/>
      <c r="D16" s="9"/>
      <c r="E16" s="9"/>
      <c r="F16" s="9">
        <f>-1514-581</f>
        <v>-2095</v>
      </c>
      <c r="G16" s="9">
        <v>-879</v>
      </c>
      <c r="H16" s="9">
        <v>-213</v>
      </c>
      <c r="I16" s="9"/>
      <c r="J16" s="9">
        <f t="shared" si="0"/>
        <v>-3187</v>
      </c>
      <c r="K16" s="9"/>
      <c r="L16" s="9"/>
      <c r="M16" s="9"/>
      <c r="N16" s="9"/>
      <c r="O16" s="9">
        <f t="shared" si="1"/>
        <v>12817</v>
      </c>
      <c r="P16" s="9"/>
      <c r="Q16" s="9"/>
      <c r="R16" s="9">
        <f t="shared" si="2"/>
        <v>12817</v>
      </c>
    </row>
    <row r="17" spans="1:18" s="10" customFormat="1" ht="15" customHeight="1">
      <c r="A17" s="8" t="s">
        <v>45</v>
      </c>
      <c r="B17" s="9">
        <v>8617</v>
      </c>
      <c r="C17" s="9">
        <v>1827</v>
      </c>
      <c r="D17" s="9"/>
      <c r="E17" s="9">
        <v>-87</v>
      </c>
      <c r="F17" s="9"/>
      <c r="G17" s="9"/>
      <c r="H17" s="9"/>
      <c r="I17" s="9">
        <v>-2860</v>
      </c>
      <c r="J17" s="9">
        <f t="shared" si="0"/>
        <v>-2947</v>
      </c>
      <c r="K17" s="9"/>
      <c r="L17" s="9"/>
      <c r="M17" s="9"/>
      <c r="N17" s="9"/>
      <c r="O17" s="9">
        <f t="shared" si="1"/>
        <v>7497</v>
      </c>
      <c r="P17" s="9">
        <v>1563</v>
      </c>
      <c r="Q17" s="9"/>
      <c r="R17" s="9">
        <f t="shared" si="2"/>
        <v>9060</v>
      </c>
    </row>
    <row r="18" spans="1:18" s="7" customFormat="1" ht="15" customHeight="1">
      <c r="A18" s="5" t="s">
        <v>46</v>
      </c>
      <c r="B18" s="6">
        <v>15978</v>
      </c>
      <c r="C18" s="6">
        <v>5926</v>
      </c>
      <c r="D18" s="6"/>
      <c r="E18" s="6"/>
      <c r="F18" s="6"/>
      <c r="G18" s="6">
        <v>-4215</v>
      </c>
      <c r="H18" s="6"/>
      <c r="I18" s="6"/>
      <c r="J18" s="6">
        <f t="shared" si="0"/>
        <v>-4215</v>
      </c>
      <c r="K18" s="6"/>
      <c r="L18" s="6"/>
      <c r="M18" s="6"/>
      <c r="N18" s="6"/>
      <c r="O18" s="6">
        <f t="shared" si="1"/>
        <v>17689</v>
      </c>
      <c r="P18" s="6">
        <v>5064</v>
      </c>
      <c r="Q18" s="6"/>
      <c r="R18" s="6">
        <f t="shared" si="2"/>
        <v>22753</v>
      </c>
    </row>
    <row r="19" spans="1:18" s="7" customFormat="1" ht="15" customHeight="1">
      <c r="A19" s="5" t="s">
        <v>47</v>
      </c>
      <c r="B19" s="6">
        <v>32124</v>
      </c>
      <c r="C19" s="6">
        <v>2180</v>
      </c>
      <c r="D19" s="6"/>
      <c r="E19" s="6"/>
      <c r="F19" s="6"/>
      <c r="G19" s="6">
        <v>-892</v>
      </c>
      <c r="H19" s="6">
        <v>-612</v>
      </c>
      <c r="I19" s="6">
        <v>-1482</v>
      </c>
      <c r="J19" s="6">
        <f t="shared" si="0"/>
        <v>-2986</v>
      </c>
      <c r="K19" s="6"/>
      <c r="L19" s="6"/>
      <c r="M19" s="6"/>
      <c r="N19" s="6"/>
      <c r="O19" s="6">
        <f t="shared" si="1"/>
        <v>31318</v>
      </c>
      <c r="P19" s="6"/>
      <c r="Q19" s="6"/>
      <c r="R19" s="6">
        <f t="shared" si="2"/>
        <v>31318</v>
      </c>
    </row>
    <row r="20" spans="1:18" s="13" customFormat="1" ht="15" customHeight="1">
      <c r="A20" s="11" t="s">
        <v>50</v>
      </c>
      <c r="B20" s="12">
        <v>12633</v>
      </c>
      <c r="C20" s="12"/>
      <c r="D20" s="12"/>
      <c r="E20" s="12">
        <v>-99</v>
      </c>
      <c r="F20" s="12"/>
      <c r="G20" s="12">
        <v>-468</v>
      </c>
      <c r="H20" s="12">
        <v>-212</v>
      </c>
      <c r="I20" s="12"/>
      <c r="J20" s="12">
        <f t="shared" si="0"/>
        <v>-779</v>
      </c>
      <c r="K20" s="12"/>
      <c r="L20" s="12"/>
      <c r="M20" s="12"/>
      <c r="N20" s="12"/>
      <c r="O20" s="12">
        <f t="shared" si="1"/>
        <v>11854</v>
      </c>
      <c r="P20" s="12">
        <v>2623</v>
      </c>
      <c r="Q20" s="12"/>
      <c r="R20" s="12">
        <f t="shared" si="2"/>
        <v>14477</v>
      </c>
    </row>
    <row r="21" spans="1:18" s="13" customFormat="1" ht="15" customHeight="1">
      <c r="A21" s="11" t="s">
        <v>51</v>
      </c>
      <c r="B21" s="12">
        <v>7320</v>
      </c>
      <c r="C21" s="12"/>
      <c r="D21" s="12"/>
      <c r="E21" s="12"/>
      <c r="F21" s="12"/>
      <c r="G21" s="12">
        <v>-4973</v>
      </c>
      <c r="H21" s="12"/>
      <c r="I21" s="12"/>
      <c r="J21" s="12">
        <f t="shared" si="0"/>
        <v>-4973</v>
      </c>
      <c r="K21" s="12"/>
      <c r="L21" s="12"/>
      <c r="M21" s="12"/>
      <c r="N21" s="12"/>
      <c r="O21" s="12">
        <f t="shared" si="1"/>
        <v>2347</v>
      </c>
      <c r="P21" s="12">
        <v>27765</v>
      </c>
      <c r="Q21" s="12"/>
      <c r="R21" s="12">
        <f t="shared" si="2"/>
        <v>30112</v>
      </c>
    </row>
    <row r="22" spans="1:18" s="13" customFormat="1" ht="15" customHeight="1">
      <c r="A22" s="11" t="s">
        <v>52</v>
      </c>
      <c r="B22" s="12">
        <v>5522</v>
      </c>
      <c r="C22" s="12"/>
      <c r="D22" s="12"/>
      <c r="E22" s="12">
        <v>-556</v>
      </c>
      <c r="F22" s="12"/>
      <c r="G22" s="12">
        <v>-1347</v>
      </c>
      <c r="H22" s="12"/>
      <c r="I22" s="12">
        <v>-32</v>
      </c>
      <c r="J22" s="12">
        <f t="shared" si="0"/>
        <v>-1935</v>
      </c>
      <c r="K22" s="12"/>
      <c r="L22" s="12"/>
      <c r="M22" s="12"/>
      <c r="N22" s="12"/>
      <c r="O22" s="12">
        <f t="shared" si="1"/>
        <v>3587</v>
      </c>
      <c r="P22" s="12"/>
      <c r="Q22" s="12"/>
      <c r="R22" s="12">
        <f t="shared" si="2"/>
        <v>3587</v>
      </c>
    </row>
    <row r="23" spans="1:18" s="7" customFormat="1" ht="15" customHeight="1">
      <c r="A23" s="5" t="s">
        <v>5</v>
      </c>
      <c r="B23" s="6">
        <v>5482</v>
      </c>
      <c r="C23" s="6"/>
      <c r="D23" s="6"/>
      <c r="E23" s="6"/>
      <c r="F23" s="6">
        <v>-496</v>
      </c>
      <c r="G23" s="6">
        <v>-434</v>
      </c>
      <c r="H23" s="6">
        <v>-98</v>
      </c>
      <c r="I23" s="6">
        <v>-279</v>
      </c>
      <c r="J23" s="6">
        <f t="shared" si="0"/>
        <v>-1307</v>
      </c>
      <c r="K23" s="6"/>
      <c r="L23" s="6"/>
      <c r="M23" s="6"/>
      <c r="N23" s="6"/>
      <c r="O23" s="6">
        <f t="shared" si="1"/>
        <v>4175</v>
      </c>
      <c r="P23" s="6"/>
      <c r="Q23" s="6"/>
      <c r="R23" s="6">
        <f t="shared" si="2"/>
        <v>4175</v>
      </c>
    </row>
    <row r="24" spans="1:18" s="7" customFormat="1" ht="15" customHeight="1">
      <c r="A24" s="5" t="s">
        <v>6</v>
      </c>
      <c r="B24" s="6">
        <v>2585</v>
      </c>
      <c r="C24" s="6"/>
      <c r="D24" s="6"/>
      <c r="E24" s="6"/>
      <c r="F24" s="6"/>
      <c r="G24" s="6">
        <v>-1985</v>
      </c>
      <c r="H24" s="6"/>
      <c r="I24" s="6"/>
      <c r="J24" s="6">
        <f t="shared" si="0"/>
        <v>-1985</v>
      </c>
      <c r="K24" s="6"/>
      <c r="L24" s="6"/>
      <c r="M24" s="6"/>
      <c r="N24" s="6"/>
      <c r="O24" s="6">
        <f t="shared" si="1"/>
        <v>600</v>
      </c>
      <c r="P24" s="6"/>
      <c r="Q24" s="6"/>
      <c r="R24" s="6">
        <f t="shared" si="2"/>
        <v>600</v>
      </c>
    </row>
    <row r="25" spans="1:18" s="7" customFormat="1" ht="15" customHeight="1">
      <c r="A25" s="5" t="s">
        <v>48</v>
      </c>
      <c r="B25" s="6">
        <v>12726</v>
      </c>
      <c r="C25" s="6">
        <v>9861</v>
      </c>
      <c r="D25" s="6"/>
      <c r="E25" s="6"/>
      <c r="F25" s="6">
        <v>-5000</v>
      </c>
      <c r="G25" s="6"/>
      <c r="H25" s="6">
        <v>-417</v>
      </c>
      <c r="I25" s="6">
        <v>-2542</v>
      </c>
      <c r="J25" s="6">
        <f t="shared" si="0"/>
        <v>-7959</v>
      </c>
      <c r="K25" s="6"/>
      <c r="L25" s="6"/>
      <c r="M25" s="6"/>
      <c r="N25" s="6"/>
      <c r="O25" s="6">
        <f t="shared" si="1"/>
        <v>14628</v>
      </c>
      <c r="P25" s="6">
        <v>1045</v>
      </c>
      <c r="Q25" s="6"/>
      <c r="R25" s="6">
        <f t="shared" si="2"/>
        <v>15673</v>
      </c>
    </row>
    <row r="26" spans="1:18" s="7" customFormat="1" ht="15" customHeight="1">
      <c r="A26" s="5" t="s">
        <v>49</v>
      </c>
      <c r="B26" s="6">
        <v>10853</v>
      </c>
      <c r="C26" s="6"/>
      <c r="D26" s="6"/>
      <c r="E26" s="6">
        <v>-421</v>
      </c>
      <c r="F26" s="6"/>
      <c r="G26" s="6"/>
      <c r="H26" s="6">
        <v>-1658</v>
      </c>
      <c r="I26" s="6">
        <f>-745-278</f>
        <v>-1023</v>
      </c>
      <c r="J26" s="6">
        <f t="shared" si="0"/>
        <v>-3102</v>
      </c>
      <c r="K26" s="6"/>
      <c r="L26" s="6"/>
      <c r="M26" s="6"/>
      <c r="N26" s="6"/>
      <c r="O26" s="6">
        <f t="shared" si="1"/>
        <v>7751</v>
      </c>
      <c r="P26" s="6"/>
      <c r="Q26" s="6"/>
      <c r="R26" s="6">
        <f t="shared" si="2"/>
        <v>7751</v>
      </c>
    </row>
    <row r="27" spans="1:18" s="7" customFormat="1" ht="15" customHeight="1">
      <c r="A27" s="5" t="s">
        <v>17</v>
      </c>
      <c r="B27" s="6">
        <v>27704</v>
      </c>
      <c r="C27" s="6">
        <v>5000</v>
      </c>
      <c r="D27" s="6"/>
      <c r="E27" s="6"/>
      <c r="F27" s="6"/>
      <c r="G27" s="6"/>
      <c r="H27" s="6"/>
      <c r="I27" s="6"/>
      <c r="J27" s="6">
        <f t="shared" si="0"/>
        <v>0</v>
      </c>
      <c r="K27" s="6"/>
      <c r="L27" s="6"/>
      <c r="M27" s="6"/>
      <c r="N27" s="6"/>
      <c r="O27" s="6">
        <f t="shared" si="1"/>
        <v>32704</v>
      </c>
      <c r="P27" s="6">
        <v>-3446</v>
      </c>
      <c r="Q27" s="6"/>
      <c r="R27" s="6">
        <f t="shared" si="2"/>
        <v>29258</v>
      </c>
    </row>
    <row r="28" spans="1:18" s="7" customFormat="1" ht="15" customHeight="1">
      <c r="A28" s="5" t="s">
        <v>18</v>
      </c>
      <c r="B28" s="6">
        <v>-6550</v>
      </c>
      <c r="C28" s="6">
        <v>10131</v>
      </c>
      <c r="D28" s="6"/>
      <c r="E28" s="6"/>
      <c r="F28" s="6"/>
      <c r="G28" s="6"/>
      <c r="H28" s="6"/>
      <c r="I28" s="6"/>
      <c r="J28" s="6">
        <f t="shared" si="0"/>
        <v>0</v>
      </c>
      <c r="K28" s="6"/>
      <c r="L28" s="6"/>
      <c r="M28" s="6"/>
      <c r="N28" s="6"/>
      <c r="O28" s="6">
        <f t="shared" si="1"/>
        <v>3581</v>
      </c>
      <c r="P28" s="6"/>
      <c r="Q28" s="6"/>
      <c r="R28" s="6">
        <f t="shared" si="2"/>
        <v>3581</v>
      </c>
    </row>
    <row r="29" spans="1:18" s="7" customFormat="1" ht="15" customHeight="1">
      <c r="A29" s="5" t="s">
        <v>19</v>
      </c>
      <c r="B29" s="6">
        <v>83102</v>
      </c>
      <c r="C29" s="6"/>
      <c r="D29" s="6"/>
      <c r="E29" s="6"/>
      <c r="F29" s="6"/>
      <c r="G29" s="6"/>
      <c r="H29" s="6"/>
      <c r="I29" s="6"/>
      <c r="J29" s="6">
        <f t="shared" si="0"/>
        <v>0</v>
      </c>
      <c r="K29" s="6"/>
      <c r="L29" s="6"/>
      <c r="M29" s="6"/>
      <c r="N29" s="6"/>
      <c r="O29" s="6">
        <f t="shared" si="1"/>
        <v>83102</v>
      </c>
      <c r="P29" s="6">
        <v>43064</v>
      </c>
      <c r="Q29" s="6"/>
      <c r="R29" s="6">
        <f t="shared" si="2"/>
        <v>126166</v>
      </c>
    </row>
    <row r="30" spans="1:18" s="7" customFormat="1" ht="15" customHeight="1">
      <c r="A30" s="5" t="s">
        <v>41</v>
      </c>
      <c r="B30" s="6">
        <v>11813</v>
      </c>
      <c r="C30" s="6"/>
      <c r="D30" s="6"/>
      <c r="E30" s="6"/>
      <c r="F30" s="6"/>
      <c r="G30" s="6">
        <f>-435-1360-101</f>
        <v>-1896</v>
      </c>
      <c r="H30" s="6"/>
      <c r="I30" s="6">
        <v>-580</v>
      </c>
      <c r="J30" s="6">
        <f t="shared" si="0"/>
        <v>-2476</v>
      </c>
      <c r="K30" s="6"/>
      <c r="L30" s="6"/>
      <c r="M30" s="6"/>
      <c r="N30" s="6"/>
      <c r="O30" s="6">
        <f t="shared" si="1"/>
        <v>9337</v>
      </c>
      <c r="P30" s="6"/>
      <c r="Q30" s="6"/>
      <c r="R30" s="6">
        <f t="shared" si="2"/>
        <v>9337</v>
      </c>
    </row>
    <row r="31" spans="1:18" s="7" customFormat="1" ht="15" customHeight="1">
      <c r="A31" s="5" t="s">
        <v>7</v>
      </c>
      <c r="B31" s="6">
        <v>9358</v>
      </c>
      <c r="C31" s="6">
        <v>1263</v>
      </c>
      <c r="D31" s="6"/>
      <c r="E31" s="6">
        <v>-722</v>
      </c>
      <c r="F31" s="6"/>
      <c r="G31" s="6"/>
      <c r="H31" s="6">
        <v>-848</v>
      </c>
      <c r="I31" s="6">
        <v>-776</v>
      </c>
      <c r="J31" s="6">
        <f t="shared" si="0"/>
        <v>-2346</v>
      </c>
      <c r="K31" s="6"/>
      <c r="L31" s="6"/>
      <c r="M31" s="6"/>
      <c r="N31" s="6"/>
      <c r="O31" s="6">
        <f t="shared" si="1"/>
        <v>8275</v>
      </c>
      <c r="P31" s="6"/>
      <c r="Q31" s="6"/>
      <c r="R31" s="6">
        <f t="shared" si="2"/>
        <v>8275</v>
      </c>
    </row>
    <row r="32" spans="1:18" s="7" customFormat="1" ht="15" customHeight="1">
      <c r="A32" s="5" t="s">
        <v>8</v>
      </c>
      <c r="B32" s="6">
        <v>8579</v>
      </c>
      <c r="C32" s="6"/>
      <c r="D32" s="6"/>
      <c r="E32" s="6">
        <v>-541</v>
      </c>
      <c r="F32" s="6"/>
      <c r="G32" s="6"/>
      <c r="H32" s="6"/>
      <c r="I32" s="6">
        <f>-95-126</f>
        <v>-221</v>
      </c>
      <c r="J32" s="6">
        <f t="shared" si="0"/>
        <v>-762</v>
      </c>
      <c r="K32" s="6"/>
      <c r="L32" s="6"/>
      <c r="M32" s="6"/>
      <c r="N32" s="6"/>
      <c r="O32" s="6">
        <f t="shared" si="1"/>
        <v>7817</v>
      </c>
      <c r="P32" s="6"/>
      <c r="Q32" s="6"/>
      <c r="R32" s="6">
        <f t="shared" si="2"/>
        <v>7817</v>
      </c>
    </row>
    <row r="33" spans="1:18" s="7" customFormat="1" ht="15" customHeight="1">
      <c r="A33" s="5" t="s">
        <v>9</v>
      </c>
      <c r="B33" s="6">
        <v>1984</v>
      </c>
      <c r="C33" s="6"/>
      <c r="D33" s="6"/>
      <c r="E33" s="6">
        <v>-306</v>
      </c>
      <c r="F33" s="6"/>
      <c r="G33" s="6"/>
      <c r="H33" s="6">
        <v>-441</v>
      </c>
      <c r="I33" s="6">
        <f>-421+84</f>
        <v>-337</v>
      </c>
      <c r="J33" s="6">
        <f t="shared" si="0"/>
        <v>-1084</v>
      </c>
      <c r="K33" s="6"/>
      <c r="L33" s="6"/>
      <c r="M33" s="6"/>
      <c r="N33" s="6"/>
      <c r="O33" s="6">
        <f t="shared" si="1"/>
        <v>900</v>
      </c>
      <c r="P33" s="6"/>
      <c r="Q33" s="6"/>
      <c r="R33" s="6">
        <f t="shared" si="2"/>
        <v>900</v>
      </c>
    </row>
    <row r="34" spans="1:18" s="7" customFormat="1" ht="15" customHeight="1">
      <c r="A34" s="5" t="s">
        <v>10</v>
      </c>
      <c r="B34" s="6">
        <v>5522</v>
      </c>
      <c r="C34" s="6">
        <v>2332</v>
      </c>
      <c r="D34" s="6"/>
      <c r="E34" s="6">
        <v>-739</v>
      </c>
      <c r="F34" s="6"/>
      <c r="G34" s="6"/>
      <c r="H34" s="6"/>
      <c r="I34" s="6"/>
      <c r="J34" s="6">
        <f t="shared" si="0"/>
        <v>-739</v>
      </c>
      <c r="K34" s="6"/>
      <c r="L34" s="6"/>
      <c r="M34" s="6"/>
      <c r="N34" s="6"/>
      <c r="O34" s="6">
        <f t="shared" si="1"/>
        <v>7115</v>
      </c>
      <c r="P34" s="6">
        <v>7639</v>
      </c>
      <c r="Q34" s="6"/>
      <c r="R34" s="6">
        <f t="shared" si="2"/>
        <v>14754</v>
      </c>
    </row>
    <row r="35" spans="1:18" s="7" customFormat="1" ht="15" customHeight="1">
      <c r="A35" s="5" t="s">
        <v>11</v>
      </c>
      <c r="B35" s="6">
        <v>17903</v>
      </c>
      <c r="C35" s="6">
        <v>1662</v>
      </c>
      <c r="D35" s="6"/>
      <c r="E35" s="6">
        <v>-8885</v>
      </c>
      <c r="F35" s="6"/>
      <c r="G35" s="6"/>
      <c r="H35" s="6"/>
      <c r="I35" s="6"/>
      <c r="J35" s="6">
        <f t="shared" si="0"/>
        <v>-8885</v>
      </c>
      <c r="K35" s="6"/>
      <c r="L35" s="6"/>
      <c r="M35" s="6"/>
      <c r="N35" s="6"/>
      <c r="O35" s="6">
        <f t="shared" si="1"/>
        <v>10680</v>
      </c>
      <c r="P35" s="6"/>
      <c r="Q35" s="6"/>
      <c r="R35" s="6">
        <f t="shared" si="2"/>
        <v>10680</v>
      </c>
    </row>
    <row r="36" spans="1:18" s="7" customFormat="1" ht="15" customHeight="1">
      <c r="A36" s="5" t="s">
        <v>12</v>
      </c>
      <c r="B36" s="6">
        <v>7209</v>
      </c>
      <c r="C36" s="6"/>
      <c r="D36" s="6"/>
      <c r="E36" s="6">
        <v>-651</v>
      </c>
      <c r="F36" s="6"/>
      <c r="G36" s="6">
        <v>-273</v>
      </c>
      <c r="H36" s="6">
        <v>-26</v>
      </c>
      <c r="I36" s="6"/>
      <c r="J36" s="6">
        <f t="shared" si="0"/>
        <v>-950</v>
      </c>
      <c r="K36" s="6"/>
      <c r="L36" s="6"/>
      <c r="M36" s="6"/>
      <c r="N36" s="6"/>
      <c r="O36" s="6">
        <f t="shared" si="1"/>
        <v>6259</v>
      </c>
      <c r="P36" s="6">
        <v>1354</v>
      </c>
      <c r="Q36" s="6"/>
      <c r="R36" s="6">
        <f t="shared" si="2"/>
        <v>7613</v>
      </c>
    </row>
    <row r="37" spans="1:18" s="7" customFormat="1" ht="15" customHeight="1">
      <c r="A37" s="5" t="s">
        <v>13</v>
      </c>
      <c r="B37" s="6">
        <v>9810</v>
      </c>
      <c r="C37" s="6"/>
      <c r="D37" s="6"/>
      <c r="E37" s="6"/>
      <c r="F37" s="6">
        <v>-168</v>
      </c>
      <c r="G37" s="6"/>
      <c r="H37" s="6">
        <v>-339</v>
      </c>
      <c r="I37" s="6"/>
      <c r="J37" s="6">
        <f t="shared" si="0"/>
        <v>-507</v>
      </c>
      <c r="K37" s="6"/>
      <c r="L37" s="6"/>
      <c r="M37" s="6"/>
      <c r="N37" s="6"/>
      <c r="O37" s="6">
        <f t="shared" si="1"/>
        <v>9303</v>
      </c>
      <c r="P37" s="6"/>
      <c r="Q37" s="6"/>
      <c r="R37" s="6">
        <f t="shared" si="2"/>
        <v>9303</v>
      </c>
    </row>
    <row r="38" spans="1:18" s="7" customFormat="1" ht="15" customHeight="1">
      <c r="A38" s="5" t="s">
        <v>24</v>
      </c>
      <c r="B38" s="6">
        <v>5443</v>
      </c>
      <c r="C38" s="6"/>
      <c r="D38" s="6"/>
      <c r="E38" s="6"/>
      <c r="F38" s="6"/>
      <c r="G38" s="6">
        <v>-440</v>
      </c>
      <c r="H38" s="6">
        <v>-132</v>
      </c>
      <c r="I38" s="6"/>
      <c r="J38" s="6">
        <f t="shared" si="0"/>
        <v>-572</v>
      </c>
      <c r="K38" s="6"/>
      <c r="L38" s="6"/>
      <c r="M38" s="6"/>
      <c r="N38" s="6"/>
      <c r="O38" s="6">
        <f t="shared" si="1"/>
        <v>4871</v>
      </c>
      <c r="P38" s="6"/>
      <c r="Q38" s="6"/>
      <c r="R38" s="6">
        <f t="shared" si="2"/>
        <v>4871</v>
      </c>
    </row>
    <row r="39" spans="1:18" s="7" customFormat="1" ht="15" customHeight="1">
      <c r="A39" s="5" t="s">
        <v>14</v>
      </c>
      <c r="B39" s="6">
        <v>7535</v>
      </c>
      <c r="C39" s="6"/>
      <c r="D39" s="6"/>
      <c r="E39" s="6"/>
      <c r="F39" s="6"/>
      <c r="G39" s="6"/>
      <c r="H39" s="6"/>
      <c r="I39" s="6"/>
      <c r="J39" s="6">
        <f t="shared" si="0"/>
        <v>0</v>
      </c>
      <c r="K39" s="6"/>
      <c r="L39" s="6"/>
      <c r="M39" s="6"/>
      <c r="N39" s="6"/>
      <c r="O39" s="6">
        <f t="shared" si="1"/>
        <v>7535</v>
      </c>
      <c r="P39" s="6"/>
      <c r="Q39" s="6"/>
      <c r="R39" s="6">
        <f t="shared" si="2"/>
        <v>7535</v>
      </c>
    </row>
    <row r="40" spans="1:18" s="7" customFormat="1" ht="15" customHeight="1">
      <c r="A40" s="5" t="s">
        <v>15</v>
      </c>
      <c r="B40" s="6">
        <v>5479</v>
      </c>
      <c r="C40" s="6"/>
      <c r="D40" s="6"/>
      <c r="E40" s="6">
        <v>-1043</v>
      </c>
      <c r="F40" s="6"/>
      <c r="G40" s="6"/>
      <c r="H40" s="6"/>
      <c r="I40" s="6">
        <v>-388</v>
      </c>
      <c r="J40" s="6">
        <f t="shared" si="0"/>
        <v>-1431</v>
      </c>
      <c r="K40" s="6"/>
      <c r="L40" s="6"/>
      <c r="M40" s="6"/>
      <c r="N40" s="6"/>
      <c r="O40" s="6">
        <f t="shared" si="1"/>
        <v>4048</v>
      </c>
      <c r="P40" s="6"/>
      <c r="Q40" s="6"/>
      <c r="R40" s="6">
        <f t="shared" si="2"/>
        <v>4048</v>
      </c>
    </row>
    <row r="41" spans="1:18" s="7" customFormat="1" ht="15" customHeight="1">
      <c r="A41" s="5" t="s">
        <v>40</v>
      </c>
      <c r="B41" s="6">
        <v>24120</v>
      </c>
      <c r="C41" s="6"/>
      <c r="D41" s="6"/>
      <c r="E41" s="6"/>
      <c r="F41" s="6">
        <v>-1448</v>
      </c>
      <c r="G41" s="6"/>
      <c r="H41" s="6">
        <v>-616</v>
      </c>
      <c r="I41" s="6"/>
      <c r="J41" s="6">
        <f t="shared" si="0"/>
        <v>-2064</v>
      </c>
      <c r="K41" s="6"/>
      <c r="L41" s="6"/>
      <c r="M41" s="6"/>
      <c r="N41" s="6"/>
      <c r="O41" s="6">
        <f t="shared" si="1"/>
        <v>22056</v>
      </c>
      <c r="P41" s="6"/>
      <c r="Q41" s="6"/>
      <c r="R41" s="6">
        <f t="shared" si="2"/>
        <v>22056</v>
      </c>
    </row>
    <row r="42" spans="1:18" s="7" customFormat="1" ht="15" customHeight="1">
      <c r="A42" s="5" t="s">
        <v>16</v>
      </c>
      <c r="B42" s="6">
        <v>3182</v>
      </c>
      <c r="C42" s="6"/>
      <c r="D42" s="6"/>
      <c r="E42" s="6"/>
      <c r="F42" s="6"/>
      <c r="G42" s="6"/>
      <c r="H42" s="6"/>
      <c r="I42" s="6">
        <f>-1006-134</f>
        <v>-1140</v>
      </c>
      <c r="J42" s="6">
        <f t="shared" si="0"/>
        <v>-1140</v>
      </c>
      <c r="K42" s="6"/>
      <c r="L42" s="6"/>
      <c r="M42" s="6"/>
      <c r="N42" s="6"/>
      <c r="O42" s="6">
        <f t="shared" si="1"/>
        <v>2042</v>
      </c>
      <c r="P42" s="6"/>
      <c r="Q42" s="6"/>
      <c r="R42" s="6">
        <f t="shared" si="2"/>
        <v>2042</v>
      </c>
    </row>
    <row r="43" spans="1:18" s="7" customFormat="1" ht="15" customHeight="1">
      <c r="A43" s="1" t="s">
        <v>29</v>
      </c>
      <c r="B43" s="2">
        <f>SUM(B11:B42)</f>
        <v>394590</v>
      </c>
      <c r="C43" s="2">
        <f aca="true" t="shared" si="3" ref="C43:R43">SUM(C11:C42)</f>
        <v>45768</v>
      </c>
      <c r="D43" s="2">
        <f t="shared" si="3"/>
        <v>0</v>
      </c>
      <c r="E43" s="2">
        <f t="shared" si="3"/>
        <v>-15470</v>
      </c>
      <c r="F43" s="2">
        <f t="shared" si="3"/>
        <v>-19493</v>
      </c>
      <c r="G43" s="2">
        <f t="shared" si="3"/>
        <v>-26997</v>
      </c>
      <c r="H43" s="2">
        <f t="shared" si="3"/>
        <v>-5683</v>
      </c>
      <c r="I43" s="2">
        <f t="shared" si="3"/>
        <v>-15765</v>
      </c>
      <c r="J43" s="2">
        <f t="shared" si="3"/>
        <v>-83408</v>
      </c>
      <c r="K43" s="2">
        <f t="shared" si="3"/>
        <v>0</v>
      </c>
      <c r="L43" s="2">
        <f t="shared" si="3"/>
        <v>0</v>
      </c>
      <c r="M43" s="2">
        <f t="shared" si="3"/>
        <v>0</v>
      </c>
      <c r="N43" s="2"/>
      <c r="O43" s="2">
        <f t="shared" si="3"/>
        <v>356950</v>
      </c>
      <c r="P43" s="2">
        <f t="shared" si="3"/>
        <v>91073</v>
      </c>
      <c r="Q43" s="2"/>
      <c r="R43" s="2">
        <f t="shared" si="3"/>
        <v>448023</v>
      </c>
    </row>
    <row r="44" spans="1:18" s="7" customFormat="1" ht="15" customHeight="1">
      <c r="A44" s="5" t="s">
        <v>20</v>
      </c>
      <c r="B44" s="6">
        <v>754886</v>
      </c>
      <c r="C44" s="6">
        <v>-45768</v>
      </c>
      <c r="D44" s="6">
        <v>14758</v>
      </c>
      <c r="E44" s="6">
        <v>15470</v>
      </c>
      <c r="F44" s="6">
        <v>19493</v>
      </c>
      <c r="G44" s="6">
        <v>26997</v>
      </c>
      <c r="H44" s="6">
        <v>5683</v>
      </c>
      <c r="I44" s="6">
        <v>15765</v>
      </c>
      <c r="J44" s="6">
        <v>83408</v>
      </c>
      <c r="K44" s="6">
        <v>-39021</v>
      </c>
      <c r="L44" s="6"/>
      <c r="M44" s="6">
        <v>2620</v>
      </c>
      <c r="N44" s="6">
        <v>9850</v>
      </c>
      <c r="O44" s="6">
        <f>(B44+C44+D44+J44+K44+L44+M44+N44)</f>
        <v>780733</v>
      </c>
      <c r="P44" s="6">
        <v>157494</v>
      </c>
      <c r="Q44" s="6">
        <v>-9850</v>
      </c>
      <c r="R44" s="6">
        <f t="shared" si="2"/>
        <v>928377</v>
      </c>
    </row>
    <row r="45" spans="1:18" s="7" customFormat="1" ht="15" customHeight="1">
      <c r="A45" s="1" t="s">
        <v>30</v>
      </c>
      <c r="B45" s="2">
        <f>SUM(B43:B44)</f>
        <v>1149476</v>
      </c>
      <c r="C45" s="2">
        <f aca="true" t="shared" si="4" ref="C45:R45">SUM(C43:C44)</f>
        <v>0</v>
      </c>
      <c r="D45" s="2">
        <f t="shared" si="4"/>
        <v>14758</v>
      </c>
      <c r="E45" s="2">
        <f t="shared" si="4"/>
        <v>0</v>
      </c>
      <c r="F45" s="2">
        <f t="shared" si="4"/>
        <v>0</v>
      </c>
      <c r="G45" s="2">
        <f t="shared" si="4"/>
        <v>0</v>
      </c>
      <c r="H45" s="2">
        <f t="shared" si="4"/>
        <v>0</v>
      </c>
      <c r="I45" s="2">
        <f t="shared" si="4"/>
        <v>0</v>
      </c>
      <c r="J45" s="2">
        <f t="shared" si="4"/>
        <v>0</v>
      </c>
      <c r="K45" s="2">
        <f t="shared" si="4"/>
        <v>-39021</v>
      </c>
      <c r="L45" s="2">
        <f t="shared" si="4"/>
        <v>0</v>
      </c>
      <c r="M45" s="2">
        <f t="shared" si="4"/>
        <v>2620</v>
      </c>
      <c r="N45" s="2">
        <f t="shared" si="4"/>
        <v>9850</v>
      </c>
      <c r="O45" s="2">
        <f t="shared" si="4"/>
        <v>1137683</v>
      </c>
      <c r="P45" s="2">
        <f t="shared" si="4"/>
        <v>248567</v>
      </c>
      <c r="Q45" s="2">
        <f t="shared" si="4"/>
        <v>-9850</v>
      </c>
      <c r="R45" s="2">
        <f t="shared" si="4"/>
        <v>1376400</v>
      </c>
    </row>
  </sheetData>
  <mergeCells count="15">
    <mergeCell ref="A1:K1"/>
    <mergeCell ref="L9:L10"/>
    <mergeCell ref="M9:M10"/>
    <mergeCell ref="O9:O10"/>
    <mergeCell ref="N9:N10"/>
    <mergeCell ref="A5:R5"/>
    <mergeCell ref="A9:A10"/>
    <mergeCell ref="B9:B10"/>
    <mergeCell ref="C9:C10"/>
    <mergeCell ref="D9:D10"/>
    <mergeCell ref="P9:P10"/>
    <mergeCell ref="Q9:Q10"/>
    <mergeCell ref="R9:R10"/>
    <mergeCell ref="E9:J9"/>
    <mergeCell ref="K9:K10"/>
  </mergeCells>
  <printOptions horizontalCentered="1"/>
  <pageMargins left="0.6299212598425197" right="0.6299212598425197" top="0.98" bottom="0.7086614173228347" header="1.0236220472440944" footer="0.8267716535433072"/>
  <pageSetup fitToHeight="1" fitToWidth="1" horizontalDpi="600" verticalDpi="600" orientation="landscape" paperSize="9" scale="63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:F16384"/>
    </sheetView>
  </sheetViews>
  <sheetFormatPr defaultColWidth="9.00390625" defaultRowHeight="12.75"/>
  <cols>
    <col min="1" max="1" width="55.625" style="35" customWidth="1"/>
    <col min="2" max="2" width="10.75390625" style="35" customWidth="1"/>
    <col min="3" max="5" width="10.75390625" style="14" customWidth="1"/>
    <col min="6" max="6" width="10.75390625" style="14" hidden="1" customWidth="1"/>
    <col min="7" max="8" width="9.25390625" style="14" customWidth="1"/>
    <col min="9" max="11" width="9.25390625" style="15" customWidth="1"/>
    <col min="12" max="12" width="10.00390625" style="15" customWidth="1"/>
    <col min="13" max="13" width="9.25390625" style="15" customWidth="1"/>
    <col min="14" max="17" width="9.25390625" style="16" customWidth="1"/>
    <col min="18" max="16384" width="9.125" style="16" customWidth="1"/>
  </cols>
  <sheetData>
    <row r="1" spans="1:5" ht="26.25" customHeight="1">
      <c r="A1" s="47" t="s">
        <v>0</v>
      </c>
      <c r="B1" s="49" t="s">
        <v>54</v>
      </c>
      <c r="C1" s="51" t="s">
        <v>55</v>
      </c>
      <c r="D1" s="51" t="s">
        <v>56</v>
      </c>
      <c r="E1" s="51" t="s">
        <v>57</v>
      </c>
    </row>
    <row r="2" spans="1:17" ht="48.75" customHeight="1">
      <c r="A2" s="48"/>
      <c r="B2" s="50"/>
      <c r="C2" s="52"/>
      <c r="D2" s="52"/>
      <c r="E2" s="52"/>
      <c r="F2" s="17"/>
      <c r="G2" s="17"/>
      <c r="H2" s="17"/>
      <c r="I2" s="17"/>
      <c r="J2" s="17"/>
      <c r="K2" s="53"/>
      <c r="L2" s="53"/>
      <c r="M2" s="53"/>
      <c r="N2" s="53"/>
      <c r="O2" s="53"/>
      <c r="P2" s="53"/>
      <c r="Q2" s="53"/>
    </row>
    <row r="3" spans="1:17" ht="15" customHeight="1">
      <c r="A3" s="18" t="s">
        <v>1</v>
      </c>
      <c r="B3" s="19">
        <v>7993</v>
      </c>
      <c r="C3" s="20">
        <v>126</v>
      </c>
      <c r="D3" s="20">
        <v>6745</v>
      </c>
      <c r="E3" s="21">
        <v>1248</v>
      </c>
      <c r="F3" s="22">
        <f>SUM(D3:E3)</f>
        <v>7993</v>
      </c>
      <c r="G3" s="23"/>
      <c r="H3" s="23"/>
      <c r="I3" s="17"/>
      <c r="J3" s="17"/>
      <c r="K3" s="53"/>
      <c r="L3" s="53"/>
      <c r="M3" s="53"/>
      <c r="N3" s="53"/>
      <c r="O3" s="53"/>
      <c r="P3" s="53"/>
      <c r="Q3" s="53"/>
    </row>
    <row r="4" spans="1:17" s="26" customFormat="1" ht="15" customHeight="1">
      <c r="A4" s="18" t="s">
        <v>2</v>
      </c>
      <c r="B4" s="19">
        <v>8136</v>
      </c>
      <c r="C4" s="24">
        <v>780</v>
      </c>
      <c r="D4" s="24">
        <v>1211</v>
      </c>
      <c r="E4" s="24">
        <f>8136-1211</f>
        <v>6925</v>
      </c>
      <c r="F4" s="22">
        <f aca="true" t="shared" si="0" ref="F4:F27">SUM(D4:E4)</f>
        <v>8136</v>
      </c>
      <c r="G4" s="22"/>
      <c r="H4" s="22"/>
      <c r="I4" s="25"/>
      <c r="J4" s="25"/>
      <c r="K4" s="25"/>
      <c r="L4" s="25"/>
      <c r="M4" s="25"/>
      <c r="N4" s="25"/>
      <c r="O4" s="25"/>
      <c r="P4" s="25"/>
      <c r="Q4" s="25"/>
    </row>
    <row r="5" spans="1:17" s="26" customFormat="1" ht="15" customHeight="1">
      <c r="A5" s="27" t="s">
        <v>3</v>
      </c>
      <c r="B5" s="28">
        <v>7399</v>
      </c>
      <c r="C5" s="24">
        <v>2880</v>
      </c>
      <c r="D5" s="24">
        <v>1843</v>
      </c>
      <c r="E5" s="24">
        <v>5556</v>
      </c>
      <c r="F5" s="22">
        <f t="shared" si="0"/>
        <v>7399</v>
      </c>
      <c r="G5" s="22"/>
      <c r="H5" s="22"/>
      <c r="I5" s="25"/>
      <c r="J5" s="25"/>
      <c r="K5" s="25"/>
      <c r="L5" s="25"/>
      <c r="M5" s="25"/>
      <c r="N5" s="25"/>
      <c r="O5" s="25"/>
      <c r="P5" s="25"/>
      <c r="Q5" s="25"/>
    </row>
    <row r="6" spans="1:17" s="26" customFormat="1" ht="15" customHeight="1">
      <c r="A6" s="18" t="s">
        <v>43</v>
      </c>
      <c r="B6" s="19">
        <v>3336</v>
      </c>
      <c r="C6" s="24">
        <v>90</v>
      </c>
      <c r="D6" s="24">
        <v>90</v>
      </c>
      <c r="E6" s="24">
        <v>3246</v>
      </c>
      <c r="F6" s="22">
        <f t="shared" si="0"/>
        <v>3336</v>
      </c>
      <c r="G6" s="22"/>
      <c r="H6" s="22"/>
      <c r="I6" s="25"/>
      <c r="J6" s="25"/>
      <c r="K6" s="25"/>
      <c r="L6" s="25"/>
      <c r="M6" s="25"/>
      <c r="N6" s="25"/>
      <c r="O6" s="25"/>
      <c r="P6" s="25"/>
      <c r="Q6" s="25"/>
    </row>
    <row r="7" spans="1:17" s="26" customFormat="1" ht="15" customHeight="1">
      <c r="A7" s="18" t="s">
        <v>39</v>
      </c>
      <c r="B7" s="19">
        <v>600</v>
      </c>
      <c r="C7" s="24">
        <v>2015</v>
      </c>
      <c r="D7" s="24">
        <v>600</v>
      </c>
      <c r="E7" s="24"/>
      <c r="F7" s="22">
        <f t="shared" si="0"/>
        <v>600</v>
      </c>
      <c r="G7" s="22"/>
      <c r="H7" s="22"/>
      <c r="I7" s="25"/>
      <c r="J7" s="25"/>
      <c r="K7" s="25"/>
      <c r="L7" s="25"/>
      <c r="M7" s="25"/>
      <c r="N7" s="25"/>
      <c r="O7" s="25"/>
      <c r="P7" s="25"/>
      <c r="Q7" s="25"/>
    </row>
    <row r="8" spans="1:17" s="26" customFormat="1" ht="15" customHeight="1">
      <c r="A8" s="27" t="s">
        <v>4</v>
      </c>
      <c r="B8" s="28">
        <v>12817</v>
      </c>
      <c r="C8" s="24">
        <v>280</v>
      </c>
      <c r="D8" s="24">
        <v>8400</v>
      </c>
      <c r="E8" s="24">
        <v>4417</v>
      </c>
      <c r="F8" s="22">
        <f t="shared" si="0"/>
        <v>12817</v>
      </c>
      <c r="G8" s="22"/>
      <c r="H8" s="22"/>
      <c r="I8" s="25"/>
      <c r="J8" s="25"/>
      <c r="K8" s="25"/>
      <c r="L8" s="25"/>
      <c r="M8" s="25"/>
      <c r="N8" s="25"/>
      <c r="O8" s="25"/>
      <c r="P8" s="25"/>
      <c r="Q8" s="25"/>
    </row>
    <row r="9" spans="1:17" s="26" customFormat="1" ht="15" customHeight="1">
      <c r="A9" s="27" t="s">
        <v>45</v>
      </c>
      <c r="B9" s="28">
        <v>9060</v>
      </c>
      <c r="C9" s="24">
        <v>2324</v>
      </c>
      <c r="D9" s="24">
        <v>7492</v>
      </c>
      <c r="E9" s="24">
        <f>5+1563</f>
        <v>1568</v>
      </c>
      <c r="F9" s="22">
        <f t="shared" si="0"/>
        <v>9060</v>
      </c>
      <c r="G9" s="22"/>
      <c r="H9" s="22"/>
      <c r="I9" s="25"/>
      <c r="J9" s="25"/>
      <c r="K9" s="25"/>
      <c r="L9" s="25"/>
      <c r="M9" s="25"/>
      <c r="N9" s="25"/>
      <c r="O9" s="25"/>
      <c r="P9" s="25"/>
      <c r="Q9" s="25"/>
    </row>
    <row r="10" spans="1:17" s="26" customFormat="1" ht="15" customHeight="1">
      <c r="A10" s="18" t="s">
        <v>46</v>
      </c>
      <c r="B10" s="19">
        <v>22753</v>
      </c>
      <c r="C10" s="24">
        <v>298</v>
      </c>
      <c r="D10" s="24">
        <v>22753</v>
      </c>
      <c r="E10" s="24"/>
      <c r="F10" s="22">
        <f t="shared" si="0"/>
        <v>22753</v>
      </c>
      <c r="G10" s="22"/>
      <c r="H10" s="22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6" customFormat="1" ht="15" customHeight="1">
      <c r="A11" s="18" t="s">
        <v>47</v>
      </c>
      <c r="B11" s="19">
        <v>31318</v>
      </c>
      <c r="C11" s="24">
        <v>122</v>
      </c>
      <c r="D11" s="24">
        <v>31318</v>
      </c>
      <c r="E11" s="24"/>
      <c r="F11" s="22">
        <f t="shared" si="0"/>
        <v>31318</v>
      </c>
      <c r="G11" s="22"/>
      <c r="H11" s="22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6" customFormat="1" ht="15" customHeight="1">
      <c r="A12" s="29" t="s">
        <v>50</v>
      </c>
      <c r="B12" s="24">
        <v>14477</v>
      </c>
      <c r="C12" s="24">
        <v>733</v>
      </c>
      <c r="D12" s="24">
        <v>7548</v>
      </c>
      <c r="E12" s="24">
        <f>14477-7548</f>
        <v>6929</v>
      </c>
      <c r="F12" s="22">
        <f t="shared" si="0"/>
        <v>14477</v>
      </c>
      <c r="G12" s="22"/>
      <c r="H12" s="22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6" customFormat="1" ht="15" customHeight="1">
      <c r="A13" s="29" t="s">
        <v>51</v>
      </c>
      <c r="B13" s="24">
        <v>30112</v>
      </c>
      <c r="C13" s="24"/>
      <c r="D13" s="24">
        <v>27765</v>
      </c>
      <c r="E13" s="24">
        <v>2347</v>
      </c>
      <c r="F13" s="22">
        <f t="shared" si="0"/>
        <v>30112</v>
      </c>
      <c r="G13" s="22"/>
      <c r="H13" s="22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6" customFormat="1" ht="15" customHeight="1">
      <c r="A14" s="29" t="s">
        <v>52</v>
      </c>
      <c r="B14" s="24">
        <v>3587</v>
      </c>
      <c r="C14" s="24">
        <v>3239</v>
      </c>
      <c r="D14" s="24"/>
      <c r="E14" s="24">
        <v>3587</v>
      </c>
      <c r="F14" s="22">
        <f t="shared" si="0"/>
        <v>3587</v>
      </c>
      <c r="G14" s="22"/>
      <c r="H14" s="22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6" customFormat="1" ht="15" customHeight="1">
      <c r="A15" s="18" t="s">
        <v>5</v>
      </c>
      <c r="B15" s="19">
        <v>4175</v>
      </c>
      <c r="C15" s="24">
        <v>682</v>
      </c>
      <c r="D15" s="24">
        <v>3266</v>
      </c>
      <c r="E15" s="24">
        <v>909</v>
      </c>
      <c r="F15" s="22">
        <f t="shared" si="0"/>
        <v>4175</v>
      </c>
      <c r="G15" s="22"/>
      <c r="H15" s="22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6" customFormat="1" ht="15" customHeight="1">
      <c r="A16" s="18" t="s">
        <v>6</v>
      </c>
      <c r="B16" s="19">
        <v>600</v>
      </c>
      <c r="C16" s="24">
        <v>79</v>
      </c>
      <c r="D16" s="24">
        <v>600</v>
      </c>
      <c r="E16" s="24"/>
      <c r="F16" s="22">
        <f t="shared" si="0"/>
        <v>600</v>
      </c>
      <c r="G16" s="22"/>
      <c r="H16" s="22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15" customHeight="1">
      <c r="A17" s="18" t="s">
        <v>48</v>
      </c>
      <c r="B17" s="19">
        <v>15673</v>
      </c>
      <c r="C17" s="24">
        <v>1295</v>
      </c>
      <c r="D17" s="24">
        <f>1045+14489</f>
        <v>15534</v>
      </c>
      <c r="E17" s="24">
        <v>139</v>
      </c>
      <c r="F17" s="22">
        <f t="shared" si="0"/>
        <v>15673</v>
      </c>
      <c r="G17" s="22"/>
      <c r="H17" s="22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6" customFormat="1" ht="15" customHeight="1">
      <c r="A18" s="18" t="s">
        <v>49</v>
      </c>
      <c r="B18" s="19">
        <v>7751</v>
      </c>
      <c r="C18" s="24"/>
      <c r="D18" s="24"/>
      <c r="E18" s="24">
        <v>7751</v>
      </c>
      <c r="F18" s="22">
        <f t="shared" si="0"/>
        <v>7751</v>
      </c>
      <c r="G18" s="22"/>
      <c r="H18" s="22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6" customFormat="1" ht="15" customHeight="1">
      <c r="A19" s="18" t="s">
        <v>17</v>
      </c>
      <c r="B19" s="19">
        <v>29258</v>
      </c>
      <c r="C19" s="24">
        <v>50154</v>
      </c>
      <c r="D19" s="24">
        <v>29258</v>
      </c>
      <c r="E19" s="24"/>
      <c r="F19" s="22">
        <f t="shared" si="0"/>
        <v>29258</v>
      </c>
      <c r="G19" s="22"/>
      <c r="H19" s="22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6" customFormat="1" ht="15" customHeight="1">
      <c r="A20" s="18" t="s">
        <v>18</v>
      </c>
      <c r="B20" s="19">
        <v>3581</v>
      </c>
      <c r="C20" s="24">
        <v>56955</v>
      </c>
      <c r="D20" s="24">
        <v>3581</v>
      </c>
      <c r="E20" s="24"/>
      <c r="F20" s="22">
        <f t="shared" si="0"/>
        <v>3581</v>
      </c>
      <c r="G20" s="22"/>
      <c r="H20" s="22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6" customFormat="1" ht="15" customHeight="1">
      <c r="A21" s="18" t="s">
        <v>19</v>
      </c>
      <c r="B21" s="19">
        <v>126166</v>
      </c>
      <c r="C21" s="24">
        <v>9604</v>
      </c>
      <c r="D21" s="24">
        <f>76038+2500+43064</f>
        <v>121602</v>
      </c>
      <c r="E21" s="24">
        <v>4564</v>
      </c>
      <c r="F21" s="22">
        <f t="shared" si="0"/>
        <v>126166</v>
      </c>
      <c r="G21" s="22"/>
      <c r="H21" s="22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6" customFormat="1" ht="15" customHeight="1">
      <c r="A22" s="18" t="s">
        <v>41</v>
      </c>
      <c r="B22" s="19">
        <v>9337</v>
      </c>
      <c r="C22" s="24">
        <v>18</v>
      </c>
      <c r="D22" s="24"/>
      <c r="E22" s="24">
        <v>9337</v>
      </c>
      <c r="F22" s="22">
        <f t="shared" si="0"/>
        <v>9337</v>
      </c>
      <c r="G22" s="22"/>
      <c r="H22" s="22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6" customFormat="1" ht="15" customHeight="1">
      <c r="A23" s="18" t="s">
        <v>7</v>
      </c>
      <c r="B23" s="19">
        <v>8275</v>
      </c>
      <c r="C23" s="24">
        <v>4008</v>
      </c>
      <c r="D23" s="24">
        <v>8275</v>
      </c>
      <c r="E23" s="24"/>
      <c r="F23" s="22">
        <f t="shared" si="0"/>
        <v>8275</v>
      </c>
      <c r="G23" s="22"/>
      <c r="H23" s="22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26" customFormat="1" ht="15" customHeight="1">
      <c r="A24" s="18" t="s">
        <v>8</v>
      </c>
      <c r="B24" s="19">
        <v>7817</v>
      </c>
      <c r="C24" s="24">
        <v>3211</v>
      </c>
      <c r="D24" s="24">
        <v>5171</v>
      </c>
      <c r="E24" s="24">
        <v>2646</v>
      </c>
      <c r="F24" s="22">
        <f t="shared" si="0"/>
        <v>7817</v>
      </c>
      <c r="G24" s="22"/>
      <c r="H24" s="22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26" customFormat="1" ht="15" customHeight="1">
      <c r="A25" s="18" t="s">
        <v>9</v>
      </c>
      <c r="B25" s="19">
        <v>900</v>
      </c>
      <c r="C25" s="24">
        <v>547</v>
      </c>
      <c r="D25" s="24"/>
      <c r="E25" s="24">
        <v>900</v>
      </c>
      <c r="F25" s="22">
        <f t="shared" si="0"/>
        <v>900</v>
      </c>
      <c r="G25" s="22"/>
      <c r="H25" s="22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26" customFormat="1" ht="15" customHeight="1">
      <c r="A26" s="18" t="s">
        <v>10</v>
      </c>
      <c r="B26" s="19">
        <v>14754</v>
      </c>
      <c r="C26" s="24">
        <v>3725</v>
      </c>
      <c r="D26" s="24">
        <f>5640+1800</f>
        <v>7440</v>
      </c>
      <c r="E26" s="24">
        <f>1475+5839</f>
        <v>7314</v>
      </c>
      <c r="F26" s="22">
        <f t="shared" si="0"/>
        <v>14754</v>
      </c>
      <c r="G26" s="22"/>
      <c r="H26" s="22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26" customFormat="1" ht="15" customHeight="1">
      <c r="A27" s="18" t="s">
        <v>11</v>
      </c>
      <c r="B27" s="19">
        <v>10680</v>
      </c>
      <c r="C27" s="24">
        <v>1703</v>
      </c>
      <c r="D27" s="24">
        <v>1703</v>
      </c>
      <c r="E27" s="24">
        <v>8977</v>
      </c>
      <c r="F27" s="22">
        <f t="shared" si="0"/>
        <v>10680</v>
      </c>
      <c r="G27" s="22"/>
      <c r="H27" s="22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26" customFormat="1" ht="15" customHeight="1">
      <c r="A28" s="18" t="s">
        <v>12</v>
      </c>
      <c r="B28" s="19">
        <v>7613</v>
      </c>
      <c r="C28" s="24">
        <v>2124</v>
      </c>
      <c r="D28" s="24">
        <v>2124</v>
      </c>
      <c r="E28" s="24">
        <f>4135+1354</f>
        <v>5489</v>
      </c>
      <c r="F28" s="22">
        <f>SUM(D28:E28)</f>
        <v>7613</v>
      </c>
      <c r="G28" s="22"/>
      <c r="H28" s="22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26" customFormat="1" ht="15" customHeight="1">
      <c r="A29" s="18" t="s">
        <v>13</v>
      </c>
      <c r="B29" s="19">
        <v>9303</v>
      </c>
      <c r="C29" s="24">
        <v>4399</v>
      </c>
      <c r="D29" s="24">
        <v>6089</v>
      </c>
      <c r="E29" s="24">
        <v>3214</v>
      </c>
      <c r="F29" s="22">
        <f aca="true" t="shared" si="1" ref="F29:F34">SUM(D29:E29)</f>
        <v>9303</v>
      </c>
      <c r="G29" s="22"/>
      <c r="H29" s="22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26" customFormat="1" ht="15" customHeight="1">
      <c r="A30" s="18" t="s">
        <v>24</v>
      </c>
      <c r="B30" s="19">
        <v>4871</v>
      </c>
      <c r="C30" s="24">
        <v>1408</v>
      </c>
      <c r="D30" s="24">
        <v>2392</v>
      </c>
      <c r="E30" s="24">
        <v>2479</v>
      </c>
      <c r="F30" s="22">
        <f t="shared" si="1"/>
        <v>4871</v>
      </c>
      <c r="G30" s="22"/>
      <c r="H30" s="22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26" customFormat="1" ht="15" customHeight="1">
      <c r="A31" s="18" t="s">
        <v>14</v>
      </c>
      <c r="B31" s="19">
        <v>7535</v>
      </c>
      <c r="C31" s="24">
        <v>1800</v>
      </c>
      <c r="D31" s="24">
        <v>2024</v>
      </c>
      <c r="E31" s="24">
        <v>5511</v>
      </c>
      <c r="F31" s="22">
        <f t="shared" si="1"/>
        <v>7535</v>
      </c>
      <c r="G31" s="22"/>
      <c r="H31" s="22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26" customFormat="1" ht="15" customHeight="1">
      <c r="A32" s="18" t="s">
        <v>15</v>
      </c>
      <c r="B32" s="19">
        <v>4048</v>
      </c>
      <c r="C32" s="24">
        <v>1151</v>
      </c>
      <c r="D32" s="24"/>
      <c r="E32" s="24">
        <v>4048</v>
      </c>
      <c r="F32" s="22">
        <f t="shared" si="1"/>
        <v>4048</v>
      </c>
      <c r="G32" s="22"/>
      <c r="H32" s="22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26" customFormat="1" ht="15" customHeight="1">
      <c r="A33" s="18" t="s">
        <v>40</v>
      </c>
      <c r="B33" s="19">
        <v>22056</v>
      </c>
      <c r="C33" s="24">
        <v>11771</v>
      </c>
      <c r="D33" s="24">
        <v>22056</v>
      </c>
      <c r="E33" s="30"/>
      <c r="F33" s="22">
        <f t="shared" si="1"/>
        <v>22056</v>
      </c>
      <c r="G33" s="31"/>
      <c r="H33" s="31"/>
      <c r="I33" s="32"/>
      <c r="J33" s="32"/>
      <c r="K33" s="32"/>
      <c r="L33" s="32"/>
      <c r="M33" s="32"/>
      <c r="N33" s="32"/>
      <c r="O33" s="32"/>
      <c r="P33" s="32"/>
      <c r="Q33" s="32"/>
    </row>
    <row r="34" spans="1:17" s="26" customFormat="1" ht="15" customHeight="1">
      <c r="A34" s="18" t="s">
        <v>16</v>
      </c>
      <c r="B34" s="19">
        <v>2042</v>
      </c>
      <c r="C34" s="24">
        <v>220</v>
      </c>
      <c r="D34" s="24">
        <v>2042</v>
      </c>
      <c r="E34" s="24"/>
      <c r="F34" s="22">
        <f t="shared" si="1"/>
        <v>2042</v>
      </c>
      <c r="G34" s="22"/>
      <c r="H34" s="22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26" customFormat="1" ht="15" customHeight="1">
      <c r="A35" s="33" t="s">
        <v>29</v>
      </c>
      <c r="B35" s="34">
        <f>SUM(B3:B34)</f>
        <v>448023</v>
      </c>
      <c r="C35" s="34">
        <f>SUM(C3:C34)</f>
        <v>167741</v>
      </c>
      <c r="D35" s="34">
        <f>SUM(D3:D34)</f>
        <v>348922</v>
      </c>
      <c r="E35" s="34">
        <f>SUM(E3:E34)</f>
        <v>99101</v>
      </c>
      <c r="F35" s="31"/>
      <c r="G35" s="31"/>
      <c r="H35" s="31"/>
      <c r="I35" s="32"/>
      <c r="J35" s="32"/>
      <c r="K35" s="32"/>
      <c r="L35" s="32"/>
      <c r="M35" s="32"/>
      <c r="N35" s="32"/>
      <c r="O35" s="32"/>
      <c r="P35" s="32"/>
      <c r="Q35" s="32"/>
    </row>
    <row r="36" spans="1:2" ht="15">
      <c r="A36" s="18" t="s">
        <v>20</v>
      </c>
      <c r="B36" s="19"/>
    </row>
    <row r="37" spans="1:2" ht="15">
      <c r="A37" s="33" t="s">
        <v>30</v>
      </c>
      <c r="B37" s="34"/>
    </row>
  </sheetData>
  <mergeCells count="12">
    <mergeCell ref="N2:N3"/>
    <mergeCell ref="O2:O3"/>
    <mergeCell ref="P2:P3"/>
    <mergeCell ref="Q2:Q3"/>
    <mergeCell ref="K2:K3"/>
    <mergeCell ref="L2:L3"/>
    <mergeCell ref="M2:M3"/>
    <mergeCell ref="E1:E2"/>
    <mergeCell ref="A1:A2"/>
    <mergeCell ref="B1:B2"/>
    <mergeCell ref="C1:C2"/>
    <mergeCell ref="D1:D2"/>
  </mergeCells>
  <printOptions/>
  <pageMargins left="0.7874015748031497" right="0.7874015748031497" top="1.5748031496062993" bottom="0.984251968503937" header="1.06299212598425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Megyei Önkormányzat</dc:creator>
  <cp:keywords/>
  <dc:description/>
  <cp:lastModifiedBy>Csm közgűlés</cp:lastModifiedBy>
  <cp:lastPrinted>2004-05-06T08:04:58Z</cp:lastPrinted>
  <dcterms:created xsi:type="dcterms:W3CDTF">2001-01-22T16:34:48Z</dcterms:created>
  <dcterms:modified xsi:type="dcterms:W3CDTF">2004-05-13T08:28:03Z</dcterms:modified>
  <cp:category/>
  <cp:version/>
  <cp:contentType/>
  <cp:contentStatus/>
</cp:coreProperties>
</file>