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598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<sst xmlns="http://schemas.openxmlformats.org/spreadsheetml/2006/main" count="59" uniqueCount="49">
  <si>
    <t>Bevétel</t>
  </si>
  <si>
    <t>Eredeti 
előirányzat</t>
  </si>
  <si>
    <t>Módosított
 előirányzat</t>
  </si>
  <si>
    <t>Teljesítés</t>
  </si>
  <si>
    <t>Kiadások</t>
  </si>
  <si>
    <t>1. Működési célú bevételek</t>
  </si>
  <si>
    <t>1. Működési kiadások</t>
  </si>
  <si>
    <t xml:space="preserve"> - Csongrád Megyei Önkormányzat Hivatala</t>
  </si>
  <si>
    <t>Ö S S Z E S E N</t>
  </si>
  <si>
    <t>2. Felhalmozási és tőke jellegű bevételek</t>
  </si>
  <si>
    <t>2. Felhalmozási kiadások</t>
  </si>
  <si>
    <t xml:space="preserve"> - privatizácós bevétel</t>
  </si>
  <si>
    <t xml:space="preserve"> - Egészségbizt. Alap által finanszírozott int.</t>
  </si>
  <si>
    <t xml:space="preserve"> - részesedés értékesítése</t>
  </si>
  <si>
    <t xml:space="preserve"> - felesleges ingatlanok értékesítése</t>
  </si>
  <si>
    <t xml:space="preserve"> - tárgyi eszközök értékesítése</t>
  </si>
  <si>
    <t xml:space="preserve"> - fejlesztési célra átvett pénzeszközök</t>
  </si>
  <si>
    <t>Működési és felhalmozási bevételek összesen</t>
  </si>
  <si>
    <t>Önkormányzaton belüli pénzeszközátadás</t>
  </si>
  <si>
    <t>BEVÉTELEK ÖSSZESEN</t>
  </si>
  <si>
    <t>KIADÁSOK ÖSSZESEN</t>
  </si>
  <si>
    <t>Működési bevétel teljesítése (%)</t>
  </si>
  <si>
    <t>Működési kiadások teljesítése (%)</t>
  </si>
  <si>
    <t>Felhalmozási bevétel teljesítése (%)</t>
  </si>
  <si>
    <t>Felhalmozási kiadások teljesítése (%)</t>
  </si>
  <si>
    <t xml:space="preserve"> - címzett és céltámogatás, egyéb állami tám.</t>
  </si>
  <si>
    <t xml:space="preserve"> - fejlesztési hitel igénybevétele</t>
  </si>
  <si>
    <t xml:space="preserve"> - Egészségbizt. Alap által fin.int-k saját bev.</t>
  </si>
  <si>
    <t xml:space="preserve"> - Csm-i Önkormányzat Hiv. saját folyó bev.</t>
  </si>
  <si>
    <t xml:space="preserve"> - önkormányzati fin. int-k saját folyó bev.</t>
  </si>
  <si>
    <t xml:space="preserve"> - illetékbevétel</t>
  </si>
  <si>
    <t xml:space="preserve"> - átengedett központi bevétel (SZJA)</t>
  </si>
  <si>
    <t xml:space="preserve"> - központi költségvetési állami hozzájárulás</t>
  </si>
  <si>
    <t xml:space="preserve"> - működési célra átvett pénzeszközök</t>
  </si>
  <si>
    <t xml:space="preserve"> - korábbi évek pénzmar. igénybevétele</t>
  </si>
  <si>
    <t xml:space="preserve"> - hitelek, rövid lejáratú értékpapírok bev.</t>
  </si>
  <si>
    <t xml:space="preserve"> - önkormányzati finanszírozású intézménye</t>
  </si>
  <si>
    <t xml:space="preserve"> - pénzeszközátadás, egyéb támogatás</t>
  </si>
  <si>
    <t xml:space="preserve"> - célfeladatok és tartalékok</t>
  </si>
  <si>
    <t xml:space="preserve"> - hitelek, rövid lejáratú értékpapírok kiadásai</t>
  </si>
  <si>
    <t xml:space="preserve"> - önkormányzati finanszírozású intézmények</t>
  </si>
  <si>
    <t xml:space="preserve"> - fejlesztési célra adott pénzeszköz</t>
  </si>
  <si>
    <t xml:space="preserve"> - fejlesztési hitel visszafizetése és kamat</t>
  </si>
  <si>
    <t>Működési és felhalmozási kiadások összesen</t>
  </si>
  <si>
    <t xml:space="preserve"> - osztalék és hozam bevétel</t>
  </si>
  <si>
    <t xml:space="preserve"> - működési célú támogatási kölcsön</t>
  </si>
  <si>
    <t>A Csongrád Megyei Önkormányzat 2003. évi működési és felhalmozási célú bevételei és kiadásai</t>
  </si>
  <si>
    <t>eFt-ban</t>
  </si>
  <si>
    <t>A 4/2004. (IV.30.) mö.r. 3. számú melléklete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</si>
</sst>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0.0%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65" fontId="4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65" fontId="4" fillId="0" borderId="1" xfId="19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5.7109375" style="2" customWidth="1"/>
    <col min="2" max="4" width="10.7109375" style="2" customWidth="1"/>
    <col min="5" max="5" width="35.7109375" style="2" customWidth="1"/>
    <col min="6" max="8" width="10.7109375" style="2" customWidth="1"/>
    <col min="9" max="16384" width="9.140625" style="2" customWidth="1"/>
  </cols>
  <sheetData>
    <row r="1" spans="1:8" ht="18.75">
      <c r="A1" s="13" t="s">
        <v>48</v>
      </c>
      <c r="B1" s="14"/>
      <c r="C1" s="14"/>
      <c r="D1" s="14"/>
      <c r="E1" s="14"/>
      <c r="F1" s="14"/>
      <c r="G1" s="14"/>
      <c r="H1" s="14"/>
    </row>
    <row r="2" ht="12.75">
      <c r="H2" s="3"/>
    </row>
    <row r="3" ht="12.75">
      <c r="H3" s="3"/>
    </row>
    <row r="4" spans="1:8" ht="12.75">
      <c r="A4" s="12" t="s">
        <v>46</v>
      </c>
      <c r="B4" s="12"/>
      <c r="C4" s="12"/>
      <c r="D4" s="12"/>
      <c r="E4" s="12"/>
      <c r="F4" s="12"/>
      <c r="G4" s="12"/>
      <c r="H4" s="12"/>
    </row>
    <row r="6" ht="12.75">
      <c r="H6" s="3" t="s">
        <v>47</v>
      </c>
    </row>
    <row r="7" spans="1:8" s="1" customFormat="1" ht="25.5">
      <c r="A7" s="4" t="s">
        <v>0</v>
      </c>
      <c r="B7" s="5" t="s">
        <v>1</v>
      </c>
      <c r="C7" s="5" t="s">
        <v>2</v>
      </c>
      <c r="D7" s="4" t="s">
        <v>3</v>
      </c>
      <c r="E7" s="4" t="s">
        <v>4</v>
      </c>
      <c r="F7" s="5" t="s">
        <v>1</v>
      </c>
      <c r="G7" s="5" t="s">
        <v>2</v>
      </c>
      <c r="H7" s="4" t="s">
        <v>3</v>
      </c>
    </row>
    <row r="8" spans="1:8" ht="12.75">
      <c r="A8" s="6" t="s">
        <v>5</v>
      </c>
      <c r="B8" s="7"/>
      <c r="C8" s="6"/>
      <c r="D8" s="6"/>
      <c r="E8" s="6" t="s">
        <v>6</v>
      </c>
      <c r="F8" s="6"/>
      <c r="G8" s="6"/>
      <c r="H8" s="6"/>
    </row>
    <row r="9" spans="1:8" ht="12.75">
      <c r="A9" s="6" t="s">
        <v>29</v>
      </c>
      <c r="B9" s="6">
        <f>710066+81419+201827+105642+63150+15906+43938-B10-B11</f>
        <v>899253</v>
      </c>
      <c r="C9" s="6">
        <f>712894+79869+268197+430615+132733+15906+83261-C10-C11</f>
        <v>1352163</v>
      </c>
      <c r="D9" s="6">
        <f>709884+88662+272958+430706+135429+10020+90196-D10-D11</f>
        <v>1357635</v>
      </c>
      <c r="E9" s="6" t="s">
        <v>36</v>
      </c>
      <c r="F9" s="6">
        <f>6884935+2185189+3587929+92501-F10-F11</f>
        <v>6603378</v>
      </c>
      <c r="G9" s="6">
        <f>7273526+2356138+4865873+113881-G10-G11</f>
        <v>7718790</v>
      </c>
      <c r="H9" s="6">
        <f>7077818+2291742+4652196+110199-H10-H11</f>
        <v>7466699</v>
      </c>
    </row>
    <row r="10" spans="1:8" ht="12.75">
      <c r="A10" s="6" t="s">
        <v>27</v>
      </c>
      <c r="B10" s="6">
        <f>4000+7000+18000+6500+3000+1500+29021+5032+63709+22037+12857+2000+6700+4700+2820+4450+1864+4500</f>
        <v>199690</v>
      </c>
      <c r="C10" s="6">
        <f>4000+7600+18000+7100+3500+1800+26450+2416+83924+10549+8694+2623+5621+4967+10895+3957+3916+9163</f>
        <v>215175</v>
      </c>
      <c r="D10" s="6">
        <f>3754+17973+17526+8439+5280+1535+24212+2416+83924+10589+8694+2623+5196+4967+10893+2456+3641+9164</f>
        <v>223282</v>
      </c>
      <c r="E10" s="6" t="s">
        <v>12</v>
      </c>
      <c r="F10" s="6">
        <f>742710+256500+456570+1334337+410880+1132240+421776+143157+291955</f>
        <v>5190125</v>
      </c>
      <c r="G10" s="6">
        <f>773010+266100+569670+1342563+458591+1302857+454821+154790+315306</f>
        <v>5637708</v>
      </c>
      <c r="H10" s="6">
        <f>776548+260514+516781+1336257+456434+1305462+399823+136345+315009</f>
        <v>5503173</v>
      </c>
    </row>
    <row r="11" spans="1:8" ht="12.75">
      <c r="A11" s="6" t="s">
        <v>28</v>
      </c>
      <c r="B11" s="6">
        <f>7000+6426+46909+11764+15906+35000</f>
        <v>123005</v>
      </c>
      <c r="C11" s="6">
        <f>7000+6426+48083+13722+15906+65000</f>
        <v>156137</v>
      </c>
      <c r="D11" s="6">
        <f>7475+6710+45863+15114+10020+71756</f>
        <v>156938</v>
      </c>
      <c r="E11" s="6" t="s">
        <v>7</v>
      </c>
      <c r="F11" s="6">
        <f>539423+156669+260959</f>
        <v>957051</v>
      </c>
      <c r="G11" s="6">
        <f>566897+164754+521269</f>
        <v>1252920</v>
      </c>
      <c r="H11" s="6">
        <f>533992+155290+472801</f>
        <v>1162083</v>
      </c>
    </row>
    <row r="12" spans="1:8" ht="12.75">
      <c r="A12" s="6" t="s">
        <v>30</v>
      </c>
      <c r="B12" s="6">
        <v>1310000</v>
      </c>
      <c r="C12" s="6">
        <v>1615000</v>
      </c>
      <c r="D12" s="6">
        <v>1701650</v>
      </c>
      <c r="E12" s="6" t="s">
        <v>37</v>
      </c>
      <c r="F12" s="6">
        <f>119168+128789</f>
        <v>247957</v>
      </c>
      <c r="G12" s="6">
        <f>149173+202929+9000</f>
        <v>361102</v>
      </c>
      <c r="H12" s="6">
        <f>151164+188813+9258</f>
        <v>349235</v>
      </c>
    </row>
    <row r="13" spans="1:8" ht="12.75">
      <c r="A13" s="6" t="s">
        <v>31</v>
      </c>
      <c r="B13" s="6">
        <v>1241390</v>
      </c>
      <c r="C13" s="6">
        <v>1282365</v>
      </c>
      <c r="D13" s="6">
        <v>1282367</v>
      </c>
      <c r="E13" s="6" t="s">
        <v>38</v>
      </c>
      <c r="F13" s="6">
        <f>49000+189257</f>
        <v>238257</v>
      </c>
      <c r="G13" s="6">
        <f>480+112757+74657</f>
        <v>187894</v>
      </c>
      <c r="H13" s="6"/>
    </row>
    <row r="14" spans="1:8" ht="12.75">
      <c r="A14" s="6" t="s">
        <v>32</v>
      </c>
      <c r="B14" s="6">
        <f>4434897+153408</f>
        <v>4588305</v>
      </c>
      <c r="C14" s="6">
        <f>4599193+168087</f>
        <v>4767280</v>
      </c>
      <c r="D14" s="6">
        <f>4599193+168072</f>
        <v>4767265</v>
      </c>
      <c r="E14" s="6" t="s">
        <v>39</v>
      </c>
      <c r="F14" s="6"/>
      <c r="G14" s="6"/>
      <c r="H14" s="6">
        <v>1102752</v>
      </c>
    </row>
    <row r="15" spans="1:8" ht="12.75">
      <c r="A15" s="6" t="s">
        <v>33</v>
      </c>
      <c r="B15" s="6">
        <f>85608+4973065</f>
        <v>5058673</v>
      </c>
      <c r="C15" s="6">
        <f>342194+5382981</f>
        <v>5725175</v>
      </c>
      <c r="D15" s="6">
        <f>339883+5356472</f>
        <v>5696355</v>
      </c>
      <c r="E15" s="6"/>
      <c r="F15" s="6"/>
      <c r="G15" s="6"/>
      <c r="H15" s="6"/>
    </row>
    <row r="16" spans="1:8" ht="12.75">
      <c r="A16" s="6" t="s">
        <v>34</v>
      </c>
      <c r="B16" s="6">
        <v>6500</v>
      </c>
      <c r="C16" s="6">
        <v>1200368</v>
      </c>
      <c r="D16" s="6">
        <f>907022-469844</f>
        <v>437178</v>
      </c>
      <c r="E16" s="6"/>
      <c r="F16" s="6"/>
      <c r="G16" s="6"/>
      <c r="H16" s="6"/>
    </row>
    <row r="17" spans="1:8" ht="12.75">
      <c r="A17" s="6" t="s">
        <v>45</v>
      </c>
      <c r="B17" s="6"/>
      <c r="C17" s="6"/>
      <c r="D17" s="6"/>
      <c r="E17" s="6"/>
      <c r="F17" s="6"/>
      <c r="G17" s="6"/>
      <c r="H17" s="6"/>
    </row>
    <row r="18" spans="1:8" ht="12.75">
      <c r="A18" s="6" t="s">
        <v>35</v>
      </c>
      <c r="B18" s="6"/>
      <c r="C18" s="6"/>
      <c r="D18" s="6">
        <v>1107366</v>
      </c>
      <c r="E18" s="6"/>
      <c r="F18" s="6"/>
      <c r="G18" s="6"/>
      <c r="H18" s="6"/>
    </row>
    <row r="19" spans="1:8" ht="12.75">
      <c r="A19" s="8" t="s">
        <v>8</v>
      </c>
      <c r="B19" s="6">
        <f>SUM(B9:B18)</f>
        <v>13426816</v>
      </c>
      <c r="C19" s="6">
        <f aca="true" t="shared" si="0" ref="C19:H19">SUM(C9:C18)</f>
        <v>16313663</v>
      </c>
      <c r="D19" s="6">
        <f t="shared" si="0"/>
        <v>16730036</v>
      </c>
      <c r="E19" s="8" t="s">
        <v>8</v>
      </c>
      <c r="F19" s="6">
        <f t="shared" si="0"/>
        <v>13236768</v>
      </c>
      <c r="G19" s="6">
        <f t="shared" si="0"/>
        <v>15158414</v>
      </c>
      <c r="H19" s="6">
        <f t="shared" si="0"/>
        <v>15583942</v>
      </c>
    </row>
    <row r="20" spans="1:8" ht="12.75">
      <c r="A20" s="6" t="s">
        <v>9</v>
      </c>
      <c r="B20" s="6"/>
      <c r="C20" s="6"/>
      <c r="D20" s="6"/>
      <c r="E20" s="6" t="s">
        <v>10</v>
      </c>
      <c r="F20" s="6"/>
      <c r="G20" s="6"/>
      <c r="H20" s="6"/>
    </row>
    <row r="21" spans="1:8" ht="12.75">
      <c r="A21" s="6" t="s">
        <v>11</v>
      </c>
      <c r="B21" s="6">
        <v>12000</v>
      </c>
      <c r="C21" s="6">
        <v>12000</v>
      </c>
      <c r="D21" s="6">
        <v>7666</v>
      </c>
      <c r="E21" s="6" t="s">
        <v>40</v>
      </c>
      <c r="F21" s="6">
        <f>34112-F22</f>
        <v>27612</v>
      </c>
      <c r="G21" s="6">
        <f>336443-G22</f>
        <v>252471</v>
      </c>
      <c r="H21" s="6">
        <f>299753-H22</f>
        <v>212997</v>
      </c>
    </row>
    <row r="22" spans="1:8" ht="12.75">
      <c r="A22" s="6" t="s">
        <v>44</v>
      </c>
      <c r="B22" s="6"/>
      <c r="C22" s="6"/>
      <c r="D22" s="6">
        <v>78</v>
      </c>
      <c r="E22" s="6" t="s">
        <v>12</v>
      </c>
      <c r="F22" s="6">
        <v>6500</v>
      </c>
      <c r="G22" s="6">
        <f>17000+33299+33673</f>
        <v>83972</v>
      </c>
      <c r="H22" s="6">
        <f>19739+33299+33718</f>
        <v>86756</v>
      </c>
    </row>
    <row r="23" spans="1:8" ht="12.75">
      <c r="A23" s="6" t="s">
        <v>13</v>
      </c>
      <c r="B23" s="6">
        <v>9720</v>
      </c>
      <c r="C23" s="6">
        <v>9720</v>
      </c>
      <c r="D23" s="6">
        <v>4860</v>
      </c>
      <c r="E23" s="6" t="s">
        <v>7</v>
      </c>
      <c r="F23" s="6">
        <f>1120019+39975</f>
        <v>1159994</v>
      </c>
      <c r="G23" s="6">
        <f>1977861+3832+99071</f>
        <v>2080764</v>
      </c>
      <c r="H23" s="6">
        <f>1510750+3832+42076</f>
        <v>1556658</v>
      </c>
    </row>
    <row r="24" spans="1:8" ht="12.75">
      <c r="A24" s="6" t="s">
        <v>14</v>
      </c>
      <c r="B24" s="6">
        <v>26600</v>
      </c>
      <c r="C24" s="6">
        <v>26600</v>
      </c>
      <c r="D24" s="6">
        <f>24830+3887</f>
        <v>28717</v>
      </c>
      <c r="E24" s="6" t="s">
        <v>41</v>
      </c>
      <c r="F24" s="6"/>
      <c r="G24" s="6">
        <f>6030+1158</f>
        <v>7188</v>
      </c>
      <c r="H24" s="6">
        <f>6058+998</f>
        <v>7056</v>
      </c>
    </row>
    <row r="25" spans="1:8" ht="12.75">
      <c r="A25" s="6" t="s">
        <v>15</v>
      </c>
      <c r="B25" s="6"/>
      <c r="C25" s="6">
        <f>215+4842</f>
        <v>5057</v>
      </c>
      <c r="D25" s="6">
        <f>239+800</f>
        <v>1039</v>
      </c>
      <c r="E25" s="6" t="s">
        <v>42</v>
      </c>
      <c r="F25" s="6"/>
      <c r="G25" s="6"/>
      <c r="H25" s="6"/>
    </row>
    <row r="26" spans="1:8" ht="12.75">
      <c r="A26" s="6" t="s">
        <v>16</v>
      </c>
      <c r="B26" s="6">
        <v>30982</v>
      </c>
      <c r="C26" s="6">
        <v>206526</v>
      </c>
      <c r="D26" s="6">
        <v>218492</v>
      </c>
      <c r="E26" s="6"/>
      <c r="F26" s="6"/>
      <c r="G26" s="6"/>
      <c r="H26" s="6"/>
    </row>
    <row r="27" spans="1:8" ht="12.75">
      <c r="A27" s="6" t="s">
        <v>25</v>
      </c>
      <c r="B27" s="6">
        <f>2000+765019</f>
        <v>767019</v>
      </c>
      <c r="C27" s="6">
        <f>34043+48822+926378</f>
        <v>1009243</v>
      </c>
      <c r="D27" s="6">
        <f>84567+66000+905713</f>
        <v>1056280</v>
      </c>
      <c r="E27" s="6"/>
      <c r="F27" s="6"/>
      <c r="G27" s="6"/>
      <c r="H27" s="6"/>
    </row>
    <row r="28" spans="1:8" ht="12.75">
      <c r="A28" s="6" t="s">
        <v>26</v>
      </c>
      <c r="B28" s="6">
        <v>157737</v>
      </c>
      <c r="C28" s="6"/>
      <c r="D28" s="6"/>
      <c r="E28" s="6"/>
      <c r="F28" s="6"/>
      <c r="G28" s="6"/>
      <c r="H28" s="6"/>
    </row>
    <row r="29" spans="1:8" ht="12.75">
      <c r="A29" s="6" t="s">
        <v>34</v>
      </c>
      <c r="B29" s="6"/>
      <c r="C29" s="6"/>
      <c r="D29" s="6">
        <f>463344+6500</f>
        <v>469844</v>
      </c>
      <c r="E29" s="6"/>
      <c r="F29" s="6"/>
      <c r="G29" s="6"/>
      <c r="H29" s="6"/>
    </row>
    <row r="30" spans="1:8" ht="12.75">
      <c r="A30" s="8" t="s">
        <v>8</v>
      </c>
      <c r="B30" s="6">
        <f>SUM(B21:B29)</f>
        <v>1004058</v>
      </c>
      <c r="C30" s="6">
        <f>SUM(C21:C29)</f>
        <v>1269146</v>
      </c>
      <c r="D30" s="6">
        <f>SUM(D21:D29)</f>
        <v>1786976</v>
      </c>
      <c r="E30" s="8" t="s">
        <v>8</v>
      </c>
      <c r="F30" s="6">
        <f>SUM(F21:F27)</f>
        <v>1194106</v>
      </c>
      <c r="G30" s="6">
        <f>SUM(G21:G27)</f>
        <v>2424395</v>
      </c>
      <c r="H30" s="6">
        <f>SUM(H21:H27)</f>
        <v>1863467</v>
      </c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8" t="s">
        <v>17</v>
      </c>
      <c r="B32" s="6">
        <f>B19+B30</f>
        <v>14430874</v>
      </c>
      <c r="C32" s="6">
        <f>C19+C30</f>
        <v>17582809</v>
      </c>
      <c r="D32" s="6">
        <f>D19+D30</f>
        <v>18517012</v>
      </c>
      <c r="E32" s="8" t="s">
        <v>43</v>
      </c>
      <c r="F32" s="6">
        <f>F19+F30</f>
        <v>14430874</v>
      </c>
      <c r="G32" s="6">
        <f>G19+G30</f>
        <v>17582809</v>
      </c>
      <c r="H32" s="6">
        <f>H19+H30</f>
        <v>17447409</v>
      </c>
    </row>
    <row r="33" spans="1:8" ht="12.75">
      <c r="A33" s="6"/>
      <c r="B33" s="6"/>
      <c r="C33" s="6"/>
      <c r="D33" s="6"/>
      <c r="E33" s="6"/>
      <c r="F33" s="6"/>
      <c r="G33" s="6"/>
      <c r="H33" s="6"/>
    </row>
    <row r="34" spans="1:8" ht="12.75">
      <c r="A34" s="6" t="s">
        <v>18</v>
      </c>
      <c r="B34" s="6"/>
      <c r="C34" s="6">
        <v>-1798</v>
      </c>
      <c r="D34" s="6">
        <v>-998</v>
      </c>
      <c r="E34" s="6" t="s">
        <v>18</v>
      </c>
      <c r="F34" s="6"/>
      <c r="G34" s="6">
        <v>-1798</v>
      </c>
      <c r="H34" s="6">
        <v>-998</v>
      </c>
    </row>
    <row r="35" spans="1:8" ht="12.75">
      <c r="A35" s="6"/>
      <c r="B35" s="6"/>
      <c r="C35" s="6"/>
      <c r="D35" s="6"/>
      <c r="E35" s="6"/>
      <c r="F35" s="6"/>
      <c r="G35" s="6"/>
      <c r="H35" s="6"/>
    </row>
    <row r="36" spans="1:8" ht="12.75">
      <c r="A36" s="6" t="s">
        <v>19</v>
      </c>
      <c r="B36" s="6">
        <f>B32+B34</f>
        <v>14430874</v>
      </c>
      <c r="C36" s="6">
        <f aca="true" t="shared" si="1" ref="C36:H36">C32+C34</f>
        <v>17581011</v>
      </c>
      <c r="D36" s="6">
        <f t="shared" si="1"/>
        <v>18516014</v>
      </c>
      <c r="E36" s="6" t="s">
        <v>20</v>
      </c>
      <c r="F36" s="6">
        <f t="shared" si="1"/>
        <v>14430874</v>
      </c>
      <c r="G36" s="6">
        <f t="shared" si="1"/>
        <v>17581011</v>
      </c>
      <c r="H36" s="6">
        <f t="shared" si="1"/>
        <v>17446411</v>
      </c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8" t="s">
        <v>21</v>
      </c>
      <c r="B38" s="9">
        <f>D19/C19</f>
        <v>1.0255229619491344</v>
      </c>
      <c r="C38" s="10"/>
      <c r="D38" s="6"/>
      <c r="E38" s="8" t="s">
        <v>22</v>
      </c>
      <c r="F38" s="9">
        <f>H19/G19</f>
        <v>1.0280720661145684</v>
      </c>
      <c r="G38" s="6"/>
      <c r="H38" s="6"/>
    </row>
    <row r="39" spans="1:8" ht="12.75">
      <c r="A39" s="8" t="s">
        <v>23</v>
      </c>
      <c r="B39" s="11">
        <f>D32/C32</f>
        <v>1.053131612815677</v>
      </c>
      <c r="C39" s="10"/>
      <c r="D39" s="6"/>
      <c r="E39" s="8" t="s">
        <v>24</v>
      </c>
      <c r="F39" s="9">
        <f>H32/G32</f>
        <v>0.9922992964321002</v>
      </c>
      <c r="G39" s="6"/>
      <c r="H39" s="6"/>
    </row>
    <row r="40" ht="12.75">
      <c r="A40" s="3"/>
    </row>
  </sheetData>
  <mergeCells count="2">
    <mergeCell ref="A4:H4"/>
    <mergeCell ref="A1:H1"/>
  </mergeCells>
  <printOptions/>
  <pageMargins left="0.6" right="0.61" top="0.6" bottom="0.64" header="0.42" footer="0.5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Csm közgűlés</cp:lastModifiedBy>
  <cp:lastPrinted>2004-05-06T07:57:08Z</cp:lastPrinted>
  <dcterms:created xsi:type="dcterms:W3CDTF">2001-03-05T11:34:53Z</dcterms:created>
  <dcterms:modified xsi:type="dcterms:W3CDTF">2004-05-13T08:24:15Z</dcterms:modified>
  <cp:category/>
  <cp:version/>
  <cp:contentType/>
  <cp:contentStatus/>
</cp:coreProperties>
</file>